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5" activeTab="15"/>
  </bookViews>
  <sheets>
    <sheet name="Sheet4" sheetId="1" state="hidden" r:id="rId2"/>
    <sheet name="Sheet3" sheetId="2" state="hidden" r:id="rId3"/>
    <sheet name="新規売掛先" sheetId="3" state="hidden" r:id="rId4"/>
    <sheet name="e-人事" sheetId="4" state="hidden" r:id="rId5"/>
    <sheet name="月末振込み" sheetId="5" state="hidden" r:id="rId6"/>
    <sheet name="買取・査定ﾏﾆｭｱﾙ・発注書・送り状" sheetId="6" state="hidden" r:id="rId7"/>
    <sheet name="Sheet5" sheetId="7" state="hidden" r:id="rId8"/>
    <sheet name="損益" sheetId="8" state="hidden" r:id="rId9"/>
    <sheet name="商品分析" sheetId="9" state="hidden" r:id="rId10"/>
    <sheet name="流れ" sheetId="10" state="hidden" r:id="rId11"/>
    <sheet name="買取申請シート" sheetId="11" state="hidden" r:id="rId12"/>
    <sheet name="申請シート　追加" sheetId="12" state="hidden" r:id="rId13"/>
    <sheet name="利用内容" sheetId="13" state="hidden" r:id="rId14"/>
    <sheet name="サイトに乗せる内容" sheetId="14" state="hidden" r:id="rId15"/>
    <sheet name="Sheet2" sheetId="15" state="hidden" r:id="rId16"/>
    <sheet name="査定依頼表" sheetId="16" state="visible" r:id="rId17"/>
  </sheets>
  <definedNames>
    <definedName function="false" hidden="false" localSheetId="8" name="_xlnm.Print_Area" vbProcedure="false">商品分析!$A$10:$Q$42</definedName>
    <definedName function="false" hidden="false" localSheetId="7" name="_xlnm.Print_Area" vbProcedure="false">損益!$A$1:$T$178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<sst xmlns="http://schemas.openxmlformats.org/spreadsheetml/2006/main" count="1335" uniqueCount="502">
  <si>
    <t xml:space="preserve">1ヶ月の仕事の流れ</t>
  </si>
  <si>
    <t xml:space="preserve">日</t>
  </si>
  <si>
    <t xml:space="preserve">シーディアイ　5月決算</t>
  </si>
  <si>
    <t xml:space="preserve">シーディック　8月決算</t>
  </si>
  <si>
    <t xml:space="preserve">ユースフル　11月決算</t>
  </si>
  <si>
    <t xml:space="preserve">CDA　12月決算</t>
  </si>
  <si>
    <t xml:space="preserve">加藤ﾏﾈｰｼﾞｬｰ</t>
  </si>
  <si>
    <t xml:space="preserve">五十住社員</t>
  </si>
  <si>
    <t xml:space="preserve">浅野社員</t>
  </si>
  <si>
    <t xml:space="preserve">・ﾀｲﾑｶｰﾄﾞ・日報回収
・ﾏﾂﾅｶﾞ産業請求書ﾁｪｯｸ</t>
  </si>
  <si>
    <t xml:space="preserve">・ﾀｲﾑｶｰﾄﾞ・日報回収
・ﾏﾂﾅｶﾞ産業他　請求書作成・送付</t>
  </si>
  <si>
    <t xml:space="preserve">CDA・速水・（永田）　業務委託費計上</t>
  </si>
  <si>
    <t xml:space="preserve">ﾀｲﾑｶｰﾄﾞ・日報まとめて葉山さんに送る　ﾒﾝﾃ3名給与計算</t>
  </si>
  <si>
    <t xml:space="preserve">電脳原価投入最終日　日報・経費</t>
  </si>
  <si>
    <t xml:space="preserve">・ﾕｰｽﾌﾙ請求書作成・原価投入
・電脳原価投入最終日　日報・経費
・ﾒﾝﾃ3名給与電脳　原価投入
・高島・林・泉・澤村原価入力</t>
  </si>
  <si>
    <t xml:space="preserve">・ｼｰﾃﾞｨｯｸの売上作成　・ｼｰﾃﾞｨｯｸ原材料計算</t>
  </si>
  <si>
    <t xml:space="preserve">店舗売上ﾁｪｯｸ　会計ｿﾌﾄ入力（吉田常務提出）</t>
  </si>
  <si>
    <t xml:space="preserve">・20日締請求書会計ｿﾌﾄ入力
・ｼｰﾃﾞｨｯｸの売上会計ｿﾌﾄ入力
・ｼｰﾃﾞｨｯｸ原材料会計ｿﾌﾄ入力</t>
  </si>
  <si>
    <t xml:space="preserve">CD　アマゾン　マイコ売上登録
CD　原価管理表　登録
</t>
  </si>
  <si>
    <t xml:space="preserve">・月次損益作成　1日目
・葉山さんから給与ﾃﾞｰﾀが来るので給与・労働保険料
 部門振分け</t>
  </si>
  <si>
    <t xml:space="preserve">・売掛・買掛締め　　
・ｼｰﾃﾞｨｱｲ･ｼｰﾃﾞｨｯｸ　立替分振分け
・給与労働保険料　会計ｿﾌﾄ入力
・社内仕掛・原材料・店舗商品計上
・さらしなｱﾙﾊﾞｲﾄ給与　会計ｿﾌﾄ入力</t>
  </si>
  <si>
    <t xml:space="preserve">月次損益作成　2日目</t>
  </si>
  <si>
    <t xml:space="preserve">役員会資料作成</t>
  </si>
  <si>
    <t xml:space="preserve">役員会用に応接室を変更（夕方）</t>
  </si>
  <si>
    <t xml:space="preserve">役員会</t>
  </si>
  <si>
    <t xml:space="preserve">・債権回収　入金確認ﾘｽﾄ(横井・ﾏｼﾞｯｸ)
・ｼｰﾃﾞｨｱｲ・ｼｰﾃﾞｨｯｸ銀行借入残高表　現金残高表作成</t>
  </si>
  <si>
    <t xml:space="preserve">・ｼｰﾃﾞｨｱｲ・ｼｰﾃﾞｨｯｸ銀行借入残高表
・ｼｰﾃﾞｨｱｲ現金残高表作成</t>
  </si>
  <si>
    <t xml:space="preserve">土川油店FAX</t>
  </si>
  <si>
    <t xml:space="preserve">住民税・源泉資金繰り(加藤M)</t>
  </si>
  <si>
    <t xml:space="preserve">銀行で源泉支払</t>
  </si>
  <si>
    <t xml:space="preserve">20日締め翌月末の経費　支払い集計作成（完成）</t>
  </si>
  <si>
    <t xml:space="preserve">・銀行で源泉支払
・財形加入期限(社内)</t>
  </si>
  <si>
    <t xml:space="preserve">銀行で源泉支払（担当　吉田常務）</t>
  </si>
  <si>
    <t xml:space="preserve">・銀行で源泉支払　納期の特例で1/20と7/10に
　まとめて支払う(加藤M・浅野)
・住民税　特別徴収者なし</t>
  </si>
  <si>
    <t xml:space="preserve">・銀行で源泉支払　納期の特例で1/20と7/10に
　まとめて支払う(加藤M・浅野)
・住民税　特別徴収1名12/10と6/10に
　まとめて支払う(加藤M・浅野)</t>
  </si>
  <si>
    <t xml:space="preserve">売掛締更新　日比さんに依頼　12日にﾎｸｼｮｰ請求書を
出すため12日締めのみを依頼</t>
  </si>
  <si>
    <t xml:space="preserve">20日締め翌月末の経費支払ﾁｪｯｸ　五十住作成分</t>
  </si>
  <si>
    <t xml:space="preserve">20日締め 翌月末 材料・外注支払の手形作成（完成）</t>
  </si>
  <si>
    <t xml:space="preserve">20日締め　翌月末　材料・外注支払の手形ﾁｪｯｸ</t>
  </si>
  <si>
    <t xml:space="preserve">ﾏﾂﾅｶﾞ産業ﾚﾝﾀﾙ　中間集計</t>
  </si>
  <si>
    <t xml:space="preserve">・財形加入期限(東京海上日動)</t>
  </si>
  <si>
    <t xml:space="preserve">ﾏﾂﾅｶﾞ産業　愛知銀行入金　資金移動(加藤M)</t>
  </si>
  <si>
    <r>
      <rPr>
        <sz val="9"/>
        <color rgb="FF000000"/>
        <rFont val="ＭＳ Ｐゴシック"/>
        <family val="2"/>
        <charset val="1"/>
      </rPr>
      <t xml:space="preserve">電脳工場締め更新（売掛・買掛・在庫）　11日の最終完了
</t>
    </r>
    <r>
      <rPr>
        <sz val="9"/>
        <color rgb="FF000000"/>
        <rFont val="ＭＳ Ｐゴシック"/>
        <family val="3"/>
        <charset val="128"/>
      </rPr>
      <t xml:space="preserve">（但し、五十住支払査定表の状況による）
（又、決算時5月締め更新は資材棚卸し完了後のため、注意）</t>
    </r>
  </si>
  <si>
    <t xml:space="preserve">12日、15日、20日、25日、末日　請求締処理・・・日比（請求締処理）
　総務は営業の末日締め終わった後、売掛更新締処理(前処理をして、その金額と月次の資料と差がないことを確認し、後処理をする。）
20日締めの2日後くらい
・支払締処理・・・葛野（支払締処理）、そのあと買掛締更新処理・・・総務
</t>
  </si>
  <si>
    <t xml:space="preserve">給与支払分　現金引出し　りそなATM（加藤M）</t>
  </si>
  <si>
    <t xml:space="preserve">月末振出し　支払手形ﾁｪｯｸ　五十住作成分</t>
  </si>
  <si>
    <t xml:space="preserve">
・退職金共済加入ﾁｪｯｸ</t>
  </si>
  <si>
    <t xml:space="preserve">ｼｰﾃﾞｨｱｲ→ﾕｰｽﾌﾙ→東洋貿易→ｼｰﾃﾞｨｯｸ
経由して支払(内山先生ﾒｰﾙ)</t>
  </si>
  <si>
    <t xml:space="preserve">吉田、村井の＠5000で計算、請求。＋立替金分。をユースフルへ支払う。⇒転籍で発生が無く。</t>
  </si>
  <si>
    <t xml:space="preserve">20日締め 翌月末 材料・外注支払の銀行登録（完成）</t>
  </si>
  <si>
    <t xml:space="preserve">・ｼｰﾃﾞｨｱｲ→ﾕｰｽﾌﾙ→東洋貿易→ｼｰﾃﾞｨｯｸ
　経由して支払
・福利厚生倶楽部　申し込み締め切り</t>
  </si>
  <si>
    <t xml:space="preserve">20日締め　翌月末　材料・外注支払ﾁｪｯｸ　五十住作成分</t>
  </si>
  <si>
    <t xml:space="preserve">電脳　支払い処理（完成）</t>
  </si>
  <si>
    <t xml:space="preserve">銀行で互助会・友の会・財形の支払</t>
  </si>
  <si>
    <t xml:space="preserve">・銀行で互助会・友の会・財形の支払い準備
・友の会ｴｸｾﾙ表入力</t>
  </si>
  <si>
    <t xml:space="preserve">請求書　部門振分け(完成)</t>
  </si>
  <si>
    <t xml:space="preserve">減価償却費　確認　会計ｿﾌﾄ入力</t>
  </si>
  <si>
    <t xml:space="preserve">月末支払資金繰り
支払い通知書　郵送</t>
  </si>
  <si>
    <t xml:space="preserve">手形　郵送準備</t>
  </si>
  <si>
    <t xml:space="preserve">社会保険料　計算　会計ｿﾌﾄ入力</t>
  </si>
  <si>
    <t xml:space="preserve">月末支払資金繰り(加藤M)</t>
  </si>
  <si>
    <t xml:space="preserve">月末資金繰り(加藤M)</t>
  </si>
  <si>
    <t xml:space="preserve">手形　郵送</t>
  </si>
  <si>
    <t xml:space="preserve">ﾊﾛｰﾜｰｸ求人　更新</t>
  </si>
  <si>
    <t xml:space="preserve">銀行に月末支払　消費税等</t>
  </si>
  <si>
    <t xml:space="preserve">その他</t>
  </si>
  <si>
    <t xml:space="preserve">自動車管理</t>
  </si>
  <si>
    <t xml:space="preserve">口振くん　締日注意</t>
  </si>
  <si>
    <t xml:space="preserve">資金繰り</t>
  </si>
  <si>
    <t xml:space="preserve">保険管理</t>
  </si>
  <si>
    <t xml:space="preserve">ﾏﾂﾅｶﾞ産業　請求書注意</t>
  </si>
  <si>
    <t xml:space="preserve">財形加入対応</t>
  </si>
  <si>
    <t xml:space="preserve">36協定</t>
  </si>
  <si>
    <t xml:space="preserve">福利厚生倶楽部加入・削除対応</t>
  </si>
  <si>
    <t xml:space="preserve">携帯電話管理</t>
  </si>
  <si>
    <t xml:space="preserve">年末調整計算・ﾁｪｯｸ</t>
  </si>
  <si>
    <t xml:space="preserve">退職金加入・削除対応</t>
  </si>
  <si>
    <t xml:space="preserve">固定電話管理</t>
  </si>
  <si>
    <t xml:space="preserve">納会準備</t>
  </si>
  <si>
    <t xml:space="preserve">住民税市町村届出</t>
  </si>
  <si>
    <t xml:space="preserve">健康診断</t>
  </si>
  <si>
    <t xml:space="preserve">会計ｿﾌﾄ　売上・材料･外注・仕掛部門振分</t>
  </si>
  <si>
    <t xml:space="preserve">ETC・ｶﾞｿﾘﾝｶｰﾄﾞ管理</t>
  </si>
  <si>
    <t xml:space="preserve">年次決算4社分注意</t>
  </si>
  <si>
    <t xml:space="preserve">来期計画数字の作成</t>
  </si>
  <si>
    <t xml:space="preserve">社会保険・雇用保険追加・削除</t>
  </si>
  <si>
    <t xml:space="preserve">ﾚｵﾊﾟﾚｽ関係</t>
  </si>
  <si>
    <t xml:space="preserve">FA業績分析</t>
  </si>
  <si>
    <t xml:space="preserve">シーディアイ財務ﾊｲﾗｲﾄ</t>
  </si>
  <si>
    <t xml:space="preserve">労災対応</t>
  </si>
  <si>
    <t xml:space="preserve">経済産業省・中小企業庁・公取等調査</t>
  </si>
  <si>
    <t xml:space="preserve">源泉徴収表をまとめて市町村に提出（1/20までに）</t>
  </si>
  <si>
    <t xml:space="preserve">継続・・・</t>
  </si>
  <si>
    <t xml:space="preserve">車関係</t>
  </si>
  <si>
    <t xml:space="preserve">工事　ﾊｲｴｰｽ納車(ｷﾑﾗﾕﾆﾃｨｰ)　12/末　or　1/初　確認中</t>
  </si>
  <si>
    <t xml:space="preserve">機械　ﾊｲｾﾞｯﾄ納車(ｷﾑﾗﾕﾆﾃｨｰ)　11/末　or　12/初　確認中　ETCｶｰﾄﾞﾌｭｰﾁｬｰｼｽﾃﾑに依頼するため、車検証がきたらﾌｭｰﾁｬｰにFAXして下さい。</t>
  </si>
  <si>
    <t xml:space="preserve">月次締め更新　　支払の査定表が終わったら作業（月の１０日～１４日頃には）</t>
  </si>
  <si>
    <t xml:space="preserve">１．売掛締め更新　前処理</t>
  </si>
  <si>
    <t xml:space="preserve">前月末日を入力</t>
  </si>
  <si>
    <t xml:space="preserve">請求締め更新（日比さん）終わってから？</t>
  </si>
  <si>
    <t xml:space="preserve">売掛管理表だけにチェックをし、以前に出した</t>
  </si>
  <si>
    <t xml:space="preserve">売掛金一覧表（ファイル）にある、電脳の売掛管理表と差がないか確認する。</t>
  </si>
  <si>
    <t xml:space="preserve">A4横で月次の「製番別原価台帳」にファイリングしてあるやつ</t>
  </si>
  <si>
    <t xml:space="preserve">売掛元帳にチェック　A4の縦に</t>
  </si>
  <si>
    <t xml:space="preserve">PDF　に保存、デスクトップへ（保存するだけ）</t>
  </si>
  <si>
    <t xml:space="preserve">２．売掛締め更新　後処理</t>
  </si>
  <si>
    <t xml:space="preserve">パスワード　soumu</t>
  </si>
  <si>
    <t xml:space="preserve">日付が上の締め日付と同じことを確認して、OK</t>
  </si>
  <si>
    <t xml:space="preserve">１．買掛締め更新　前処理</t>
  </si>
  <si>
    <t xml:space="preserve">葛野さん終わってから</t>
  </si>
  <si>
    <t xml:space="preserve">買掛管理表だけにチェックをし、（B4横）</t>
  </si>
  <si>
    <t xml:space="preserve">買掛一覧表（ファイル）にある、電脳の買掛管理表と差がないか確認する。</t>
  </si>
  <si>
    <t xml:space="preserve">買掛元帳にチェック　A4の縦に</t>
  </si>
  <si>
    <t xml:space="preserve">２．買掛締め更新　後処理</t>
  </si>
  <si>
    <t xml:space="preserve">通常この後、在庫の締め更新あるが、１１月、５月はたな卸しがあるので、一旦止めて資材の完了を待つ。</t>
  </si>
  <si>
    <t xml:space="preserve">第4営業日以降か</t>
  </si>
  <si>
    <t xml:space="preserve">1.在庫</t>
  </si>
  <si>
    <t xml:space="preserve">（月次の資料作成の流れで、在庫締更新（前処理）は終わっている）</t>
  </si>
  <si>
    <t xml:space="preserve">在庫締更新　（後処理）</t>
  </si>
  <si>
    <t xml:space="preserve">前月とは、在庫を固定したい月</t>
  </si>
  <si>
    <t xml:space="preserve">1年間の流れ</t>
  </si>
  <si>
    <t xml:space="preserve">ｼｰﾃﾞｨｱｲ</t>
  </si>
  <si>
    <t xml:space="preserve">ｼｰﾃﾞｨｯｸ</t>
  </si>
  <si>
    <t xml:space="preserve">ﾕｰｽﾌﾙ</t>
  </si>
  <si>
    <t xml:space="preserve">ｼｰﾃﾞｨｴｰ</t>
  </si>
  <si>
    <t xml:space="preserve">1月</t>
  </si>
  <si>
    <t xml:space="preserve">1/20までに市町村に総括表を送る
火災保険1/25満期
労働保険料　1/31第3期支払い</t>
  </si>
  <si>
    <t xml:space="preserve">1/20までに市町村に総括表を送る</t>
  </si>
  <si>
    <t xml:space="preserve">源泉支払　納期の特例で1/20に半年分支払う
1/31ﾕｰｽﾌﾙ法人税支払い
1/20までに市町村に総括表を送る</t>
  </si>
  <si>
    <t xml:space="preserve">源泉支払　納期の特例で1/20に半年分支払う
1/31までにｼｰﾃﾞｨｴｰ決算をまとめる
1/20までに市町村に総括表を送る</t>
  </si>
  <si>
    <t xml:space="preserve">2月</t>
  </si>
  <si>
    <t xml:space="preserve">2/28ｼｰﾃﾞｨｴｰ法人税支払い</t>
  </si>
  <si>
    <t xml:space="preserve">3月</t>
  </si>
  <si>
    <t xml:space="preserve">36協定提出　3/31迄に</t>
  </si>
  <si>
    <t xml:space="preserve">4月</t>
  </si>
  <si>
    <t xml:space="preserve">入社式
大学求人　開始</t>
  </si>
  <si>
    <t xml:space="preserve">5月</t>
  </si>
  <si>
    <t xml:space="preserve">ｼｰﾃﾞｨｱｲ決算　決算対策
任意労災保険　5/1満期</t>
  </si>
  <si>
    <t xml:space="preserve">6月</t>
  </si>
  <si>
    <t xml:space="preserve">6/30までにｼｰﾃﾞｨｱｲ決算をまとめる
6/第2or3土曜日に決起大会</t>
  </si>
  <si>
    <t xml:space="preserve">住民税　特別徴収1名6/10に
半年分支払う</t>
  </si>
  <si>
    <t xml:space="preserve">7月</t>
  </si>
  <si>
    <t xml:space="preserve">7/31ｼｰﾃﾞｨｱｲ法人税支払い
高卒求人　開始
労働保険料　7/10第1期支払い</t>
  </si>
  <si>
    <t xml:space="preserve">労働保険料　7/10一括支払い</t>
  </si>
  <si>
    <t xml:space="preserve">源泉支払　納期の特例で7/10に
半年分支払う
労働保険料　7/10一括支払い</t>
  </si>
  <si>
    <t xml:space="preserve">8月</t>
  </si>
  <si>
    <t xml:space="preserve">賠償責任保険　8/27満期
銀行　決算報告</t>
  </si>
  <si>
    <t xml:space="preserve">ｼｰﾃﾞｨｯｸ決算</t>
  </si>
  <si>
    <t xml:space="preserve">9月</t>
  </si>
  <si>
    <t xml:space="preserve">9/第2・3水曜日に健康診断</t>
  </si>
  <si>
    <t xml:space="preserve">9/30までにｼｰﾃﾞｨｸ決算をまとめる</t>
  </si>
  <si>
    <t xml:space="preserve">10月</t>
  </si>
  <si>
    <t xml:space="preserve">健康診断の結果をもとに産業医
自動車保険　10/31満期
労働保険料　10/31第2期支払い</t>
  </si>
  <si>
    <t xml:space="preserve">36協定提出　10/31迄に</t>
  </si>
  <si>
    <t xml:space="preserve">11月</t>
  </si>
  <si>
    <t xml:space="preserve">11/30ｼｰﾃﾞｨｯｸ法人税支払い</t>
  </si>
  <si>
    <t xml:space="preserve">ﾕｰｽﾌﾙ決算</t>
  </si>
  <si>
    <t xml:space="preserve">12月</t>
  </si>
  <si>
    <t xml:space="preserve">年末調整</t>
  </si>
  <si>
    <t xml:space="preserve">12/31までにﾕｰｽﾌﾙ決算をまとめる
年末調整</t>
  </si>
  <si>
    <t xml:space="preserve">住民税　特別徴収1名12/10に半年分支払う
ｼｰﾃﾞｨｴｰ決算
年末調整</t>
  </si>
  <si>
    <t xml:space="preserve">新規売掛先</t>
  </si>
  <si>
    <t xml:space="preserve">法人番号　ﾎｰﾑﾍﾟｰｼﾞ　社屋　の確認</t>
  </si>
  <si>
    <t xml:space="preserve">小規模事業者に該当する場合は　板津さんが　EC-CUBEの会員ﾏｽﾀｰで小規模事業者と入力する</t>
  </si>
  <si>
    <t xml:space="preserve">e-人事</t>
  </si>
  <si>
    <t xml:space="preserve">ﾄﾞｷｭﾒﾝﾄ　人事関係　適性検査</t>
  </si>
  <si>
    <t xml:space="preserve">人数を入れて　内容を変えて　検査書類　ｺﾋﾟｰした表紙をFAXする</t>
  </si>
  <si>
    <t xml:space="preserve">ｼﾝｸｽ相殺</t>
  </si>
  <si>
    <t xml:space="preserve">売上があれば　月末　1週間前に相殺の連絡がある</t>
  </si>
  <si>
    <t xml:space="preserve">なければ、そのまま支払う</t>
  </si>
  <si>
    <t xml:space="preserve">銀行総合振込</t>
  </si>
  <si>
    <t xml:space="preserve">大垣共立</t>
  </si>
  <si>
    <t xml:space="preserve">ﾃﾞｰﾀ転送</t>
  </si>
  <si>
    <t xml:space="preserve">総合振込</t>
  </si>
  <si>
    <t xml:space="preserve">過去の</t>
  </si>
  <si>
    <t xml:space="preserve">○月分　再利用</t>
  </si>
  <si>
    <t xml:space="preserve">名称を　支払い分の月にする</t>
  </si>
  <si>
    <t xml:space="preserve">取引の修正</t>
  </si>
  <si>
    <t xml:space="preserve">振込日を入れる　月末</t>
  </si>
  <si>
    <t xml:space="preserve">修正</t>
  </si>
  <si>
    <t xml:space="preserve">明細の修正で入力</t>
  </si>
  <si>
    <t xml:space="preserve">なければ追加する</t>
  </si>
  <si>
    <t xml:space="preserve">買取・査定等のﾏﾆｭｱﾙ</t>
  </si>
  <si>
    <t xml:space="preserve">販売事業部　社員　手順書　通販関係　買取査定</t>
  </si>
  <si>
    <t xml:space="preserve">発注書</t>
  </si>
  <si>
    <t xml:space="preserve">事業管理部　各種様式　印刷用　発注書</t>
  </si>
  <si>
    <t xml:space="preserve">送り状</t>
  </si>
  <si>
    <t xml:space="preserve">どこかに入っているので検索する</t>
  </si>
  <si>
    <t xml:space="preserve">損　　益</t>
  </si>
  <si>
    <t xml:space="preserve">社員1名</t>
  </si>
  <si>
    <t xml:space="preserve">初期投資</t>
  </si>
  <si>
    <t xml:space="preserve">1年目</t>
  </si>
  <si>
    <t xml:space="preserve">仕入</t>
  </si>
  <si>
    <t xml:space="preserve">売上</t>
  </si>
  <si>
    <t xml:space="preserve">売上総利益</t>
  </si>
  <si>
    <t xml:space="preserve">販管費</t>
  </si>
  <si>
    <t xml:space="preserve">送料</t>
  </si>
  <si>
    <t xml:space="preserve">人件費　社保料込</t>
  </si>
  <si>
    <t xml:space="preserve">役員報酬　社保料込</t>
  </si>
  <si>
    <t xml:space="preserve">営業利益</t>
  </si>
  <si>
    <t xml:space="preserve">法人税
仮で34%計算</t>
  </si>
  <si>
    <t xml:space="preserve">資金
初期資産9,000,000-
初期投資1,765,000</t>
  </si>
  <si>
    <t xml:space="preserve">買取個数</t>
  </si>
  <si>
    <t xml:space="preserve">買取数/日</t>
  </si>
  <si>
    <t xml:space="preserve">販売個数</t>
  </si>
  <si>
    <t xml:space="preserve">販売数/日</t>
  </si>
  <si>
    <t xml:space="preserve">在庫数</t>
  </si>
  <si>
    <t xml:space="preserve">在庫金額</t>
  </si>
  <si>
    <t xml:space="preserve">営業車</t>
  </si>
  <si>
    <t xml:space="preserve">1ヶ月</t>
  </si>
  <si>
    <t xml:space="preserve">看板</t>
  </si>
  <si>
    <t xml:space="preserve">2ヶ月</t>
  </si>
  <si>
    <t xml:space="preserve">ﾊﾟｿｺﾝ2台</t>
  </si>
  <si>
    <t xml:space="preserve">3ヶ月</t>
  </si>
  <si>
    <t xml:space="preserve">家具</t>
  </si>
  <si>
    <t xml:space="preserve">4ヶ月</t>
  </si>
  <si>
    <t xml:space="preserve">改装</t>
  </si>
  <si>
    <t xml:space="preserve">5ヶ月</t>
  </si>
  <si>
    <t xml:space="preserve">ﾌﾟﾘﾝﾀｰ</t>
  </si>
  <si>
    <t xml:space="preserve">6ヶ月</t>
  </si>
  <si>
    <t xml:space="preserve">電話代</t>
  </si>
  <si>
    <t xml:space="preserve">7ヶ月</t>
  </si>
  <si>
    <t xml:space="preserve">ﾎｰﾑﾍﾟｰｼﾞ等</t>
  </si>
  <si>
    <t xml:space="preserve">8ヶ月</t>
  </si>
  <si>
    <t xml:space="preserve">敷金</t>
  </si>
  <si>
    <t xml:space="preserve">9ヶ月</t>
  </si>
  <si>
    <t xml:space="preserve">初期費用</t>
  </si>
  <si>
    <t xml:space="preserve">10ヶ月</t>
  </si>
  <si>
    <t xml:space="preserve">11ヶ月</t>
  </si>
  <si>
    <t xml:space="preserve">12ヶ月</t>
  </si>
  <si>
    <t xml:space="preserve">1年計</t>
  </si>
  <si>
    <t xml:space="preserve">270,000　　100,000</t>
  </si>
  <si>
    <t xml:space="preserve">社員1名　ﾊﾟｰﾄ1名</t>
  </si>
  <si>
    <t xml:space="preserve">固定費(販管費)</t>
  </si>
  <si>
    <t xml:space="preserve">2年目</t>
  </si>
  <si>
    <t xml:space="preserve">法人税</t>
  </si>
  <si>
    <t xml:space="preserve">資金</t>
  </si>
  <si>
    <t xml:space="preserve">家賃</t>
  </si>
  <si>
    <t xml:space="preserve">水道光熱費</t>
  </si>
  <si>
    <t xml:space="preserve">旅費交通費</t>
  </si>
  <si>
    <t xml:space="preserve">保険料</t>
  </si>
  <si>
    <t xml:space="preserve">消耗品</t>
  </si>
  <si>
    <t xml:space="preserve">通信費</t>
  </si>
  <si>
    <t xml:space="preserve">計</t>
  </si>
  <si>
    <t xml:space="preserve">300,000　　250,000</t>
  </si>
  <si>
    <t xml:space="preserve">社員1名＋ﾊﾟｰﾄ2名</t>
  </si>
  <si>
    <t xml:space="preserve">3年目</t>
  </si>
  <si>
    <t xml:space="preserve">650,000　　250,000</t>
  </si>
  <si>
    <t xml:space="preserve">社員2名＋ﾊﾟｰﾄ2名</t>
  </si>
  <si>
    <t xml:space="preserve">4年目</t>
  </si>
  <si>
    <t xml:space="preserve">750,000　　250,000</t>
  </si>
  <si>
    <t xml:space="preserve">5年目</t>
  </si>
  <si>
    <t xml:space="preserve">社員3名＋ﾊﾟｰﾄ2名</t>
  </si>
  <si>
    <t xml:space="preserve">1,100,000　300,000</t>
  </si>
  <si>
    <t xml:space="preserve">6年目</t>
  </si>
  <si>
    <t xml:space="preserve">社員4名＋ﾊﾟｰﾄ3名</t>
  </si>
  <si>
    <t xml:space="preserve">1,500,000　450,000</t>
  </si>
  <si>
    <t xml:space="preserve">7年目</t>
  </si>
  <si>
    <t xml:space="preserve">1,600,000　450,000</t>
  </si>
  <si>
    <t xml:space="preserve">8年目</t>
  </si>
  <si>
    <t xml:space="preserve">社員4名＋ﾊﾟｰﾄ4名</t>
  </si>
  <si>
    <t xml:space="preserve">1,650,000　600,000</t>
  </si>
  <si>
    <t xml:space="preserve">9年目</t>
  </si>
  <si>
    <t xml:space="preserve">1,700,000　600,000</t>
  </si>
  <si>
    <t xml:space="preserve">10年目</t>
  </si>
  <si>
    <t xml:space="preserve">損　　益　　(10年分)</t>
  </si>
  <si>
    <t xml:space="preserve">まずは買取して在庫数1,000を目指す</t>
  </si>
  <si>
    <t xml:space="preserve">出品は都度行っていく</t>
  </si>
  <si>
    <t xml:space="preserve">アクセス数をチェック、</t>
  </si>
  <si>
    <t xml:space="preserve">在庫数が増えても売り上げが上がらない場合は</t>
  </si>
  <si>
    <t xml:space="preserve">商品の需要を確認とリスティング等の</t>
  </si>
  <si>
    <t xml:space="preserve">広告を検討する</t>
  </si>
  <si>
    <t xml:space="preserve">顧客ID</t>
  </si>
  <si>
    <t xml:space="preserve">名前</t>
  </si>
  <si>
    <t xml:space="preserve">ﾒｰｶｰ</t>
  </si>
  <si>
    <t xml:space="preserve">商品名</t>
  </si>
  <si>
    <t xml:space="preserve">型式</t>
  </si>
  <si>
    <t xml:space="preserve">定価</t>
  </si>
  <si>
    <t xml:space="preserve">買取価格　</t>
  </si>
  <si>
    <t xml:space="preserve">状態5～1</t>
  </si>
  <si>
    <t xml:space="preserve">販売価格</t>
  </si>
  <si>
    <t xml:space="preserve">000-000</t>
  </si>
  <si>
    <t xml:space="preserve">山田　隆</t>
  </si>
  <si>
    <t xml:space="preserve">三菱電機</t>
  </si>
  <si>
    <t xml:space="preserve">ｲﾝﾊﾞｰﾀ</t>
  </si>
  <si>
    <t xml:space="preserve">FR-E720</t>
  </si>
  <si>
    <t xml:space="preserve">未使用</t>
  </si>
  <si>
    <t xml:space="preserve">少し使用　ほぼ未使用</t>
  </si>
  <si>
    <t xml:space="preserve">ある程度使用　まだまだ使える</t>
  </si>
  <si>
    <t xml:space="preserve">かなり使用している</t>
  </si>
  <si>
    <t xml:space="preserve">使えるかどうか　ｼﾞｬﾝｸ</t>
  </si>
  <si>
    <t xml:space="preserve">商品分析表</t>
  </si>
  <si>
    <t xml:space="preserve">商品番号</t>
  </si>
  <si>
    <t xml:space="preserve">状態</t>
  </si>
  <si>
    <t xml:space="preserve">原価率</t>
  </si>
  <si>
    <t xml:space="preserve">利益額</t>
  </si>
  <si>
    <t xml:space="preserve">A0000</t>
  </si>
  <si>
    <t xml:space="preserve">人気商品SS</t>
  </si>
  <si>
    <t xml:space="preserve">買取原価</t>
  </si>
  <si>
    <t xml:space="preserve">状態詳細</t>
  </si>
  <si>
    <t xml:space="preserve">一般商品SS</t>
  </si>
  <si>
    <t xml:space="preserve">未開封　ほぼ新品</t>
  </si>
  <si>
    <t xml:space="preserve">一般商品S</t>
  </si>
  <si>
    <t xml:space="preserve">未開封　箱に汚れダメージあり</t>
  </si>
  <si>
    <t xml:space="preserve">一般商品A</t>
  </si>
  <si>
    <t xml:space="preserve">開封済み</t>
  </si>
  <si>
    <t xml:space="preserve">一般商品5</t>
  </si>
  <si>
    <t xml:space="preserve">使用済</t>
  </si>
  <si>
    <t xml:space="preserve">使用回数　数回程度</t>
  </si>
  <si>
    <t xml:space="preserve">一般商品4</t>
  </si>
  <si>
    <t xml:space="preserve">使用感ありの良品</t>
  </si>
  <si>
    <t xml:space="preserve">一般商品3</t>
  </si>
  <si>
    <t xml:space="preserve">ある程度使用感あり　まだ使えそう</t>
  </si>
  <si>
    <t xml:space="preserve">一般商品2</t>
  </si>
  <si>
    <t xml:space="preserve">かなりの使用感あり</t>
  </si>
  <si>
    <t xml:space="preserve">一般商品1</t>
  </si>
  <si>
    <t xml:space="preserve">ｼﾞｬﾝｸ・ﾊﾟｰﾂ取り</t>
  </si>
  <si>
    <t xml:space="preserve">平均</t>
  </si>
  <si>
    <t xml:space="preserve">人気商品　三菱・ｵﾑﾛﾝ等(ｼｰｹﾝｻ関係)　　三菱(ｲﾝﾊﾞｰﾀ・ｻｰﾎﾞﾓｰﾀｰ関係)</t>
  </si>
  <si>
    <t xml:space="preserve">人気商品S</t>
  </si>
  <si>
    <t xml:space="preserve">人気商品A</t>
  </si>
  <si>
    <t xml:space="preserve">人気商品5</t>
  </si>
  <si>
    <t xml:space="preserve">人気商品4</t>
  </si>
  <si>
    <t xml:space="preserve">人気商品3</t>
  </si>
  <si>
    <t xml:space="preserve">人気商品2</t>
  </si>
  <si>
    <t xml:space="preserve">人気商品1</t>
  </si>
  <si>
    <t xml:space="preserve">定価がない場合はﾔﾌｵｸ等の価格に10%を乗せた価格を販売価格とし</t>
  </si>
  <si>
    <t xml:space="preserve">買取掛率をそれに乗せる</t>
  </si>
  <si>
    <t xml:space="preserve">それでも価格がない場合は何とか販売価格を調べ、その販売価格に10%乗せた価格を販売価格とし</t>
  </si>
  <si>
    <t xml:space="preserve">買取から　販売の流れ</t>
  </si>
  <si>
    <t xml:space="preserve">買取</t>
  </si>
  <si>
    <t xml:space="preserve">(1日30個くらいまでなら１人で対応可能)</t>
  </si>
  <si>
    <t xml:space="preserve">①ﾈｯﾄ(お問合せフォーム)・電話・FAX査定依頼</t>
  </si>
  <si>
    <t xml:space="preserve">弊社専用の申し込みシートにご記入いただきメールかFAXをお願いします。</t>
  </si>
  <si>
    <t xml:space="preserve">メール</t>
  </si>
  <si>
    <t xml:space="preserve">FAX</t>
  </si>
  <si>
    <t xml:space="preserve">申し込みシートはこちら</t>
  </si>
  <si>
    <t xml:space="preserve">②査定回答(基本当日回答する事)</t>
  </si>
  <si>
    <t xml:space="preserve">↓</t>
  </si>
  <si>
    <t xml:space="preserve">分かりにくい場合はお気軽にお電話で問い合わせください000-000-000</t>
  </si>
  <si>
    <t xml:space="preserve">査定のご回答後　お客様OKであれば</t>
  </si>
  <si>
    <t xml:space="preserve">③商品送付(5,000以上の買取の場合は送料負担　会員は送料無料)</t>
  </si>
  <si>
    <t xml:space="preserve">商品送付</t>
  </si>
  <si>
    <t xml:space="preserve">引取り(相談後)</t>
  </si>
  <si>
    <t xml:space="preserve">④商品確認・成立</t>
  </si>
  <si>
    <t xml:space="preserve">会員は送料無料　登録はこちら</t>
  </si>
  <si>
    <t xml:space="preserve">商品確認後ご連絡</t>
  </si>
  <si>
    <t xml:space="preserve">⑤支払い(基本当日もしくは翌日振込)</t>
  </si>
  <si>
    <t xml:space="preserve">お支払</t>
  </si>
  <si>
    <t xml:space="preserve">検査</t>
  </si>
  <si>
    <t xml:space="preserve">販売</t>
  </si>
  <si>
    <t xml:space="preserve">①写真・文章登録(基本即日登録とする事)</t>
  </si>
  <si>
    <t xml:space="preserve">弊社ホームページで商品を選んでいただきご注文をお願いします。</t>
  </si>
  <si>
    <t xml:space="preserve">お電話・FAXでもご注文をお受けすることができます。</t>
  </si>
  <si>
    <t xml:space="preserve">②ﾈｯﾄUP</t>
  </si>
  <si>
    <t xml:space="preserve">FAX注文用紙はこちら</t>
  </si>
  <si>
    <t xml:space="preserve">支払</t>
  </si>
  <si>
    <t xml:space="preserve">③注文　ﾈｯﾄ・電話・FAX</t>
  </si>
  <si>
    <t xml:space="preserve">銀行振り込み　ご注文後ご連絡いたします。　入金確認後商品発送</t>
  </si>
  <si>
    <t xml:space="preserve">(支払方法　前払・代引・ｸﾚｼﾞｯﾄ売上)</t>
  </si>
  <si>
    <t xml:space="preserve">商品代引き　手数料　　　円　　ご注文後商品発送</t>
  </si>
  <si>
    <t xml:space="preserve">(15：00までの注文は当日発送)(8,000以上の購入は送料負担)</t>
  </si>
  <si>
    <t xml:space="preserve">クレジット　　　　クレジット支払受付後商品発送</t>
  </si>
  <si>
    <t xml:space="preserve">④注文確定後　郵送</t>
  </si>
  <si>
    <t xml:space="preserve">発送</t>
  </si>
  <si>
    <t xml:space="preserve">基本　15時までのご注文は当日発送を行いますが、</t>
  </si>
  <si>
    <t xml:space="preserve">注文の込み具合により出荷までに2、3日かかる場合がありますので</t>
  </si>
  <si>
    <t xml:space="preserve">お急ぎの方は注文時　備考欄に希望日時を入れて頂くか、お電話にてご連絡ください。</t>
  </si>
  <si>
    <t xml:space="preserve">買取希望　申請シート</t>
  </si>
  <si>
    <t xml:space="preserve">この度は、買取希望のご検討頂き有難うございます。</t>
  </si>
  <si>
    <t xml:space="preserve">それでは、お手元のペンをとって頂き下記内容ご記入のうえ、お気軽にFAXを頂けますでしょうか。</t>
  </si>
  <si>
    <t xml:space="preserve">FAX番号　　０００－０００－００００</t>
  </si>
  <si>
    <t xml:space="preserve">メーカー</t>
  </si>
  <si>
    <t xml:space="preserve">個数</t>
  </si>
  <si>
    <t xml:space="preserve">簡単な状態</t>
  </si>
  <si>
    <t xml:space="preserve">お客様お名前</t>
  </si>
  <si>
    <t xml:space="preserve">郵便番号</t>
  </si>
  <si>
    <t xml:space="preserve">ご住所</t>
  </si>
  <si>
    <t xml:space="preserve">弊社担当者に伝えたいこと</t>
  </si>
  <si>
    <t xml:space="preserve">※沢山の商品がある場合は別シートもご利用ください、有難うございます。</t>
  </si>
  <si>
    <t xml:space="preserve">買取　申請シート</t>
  </si>
  <si>
    <t xml:space="preserve">沢山の買取希望　申請有難うございます。</t>
  </si>
  <si>
    <t xml:space="preserve">1枚で収まらない場合は追加でこちらのシートをご利用ください。</t>
  </si>
  <si>
    <t xml:space="preserve">それでわ、お手元のペンをとって頂き下記内容ご記入のうえ、お気軽にFAXを頂けますでしょうか。</t>
  </si>
  <si>
    <t xml:space="preserve">全国一律　900円(沖縄・北海道は1,200円)　10,000円以上購入のお客様は送料無料</t>
  </si>
  <si>
    <t xml:space="preserve">支払方法</t>
  </si>
  <si>
    <t xml:space="preserve">前払い確認後商品出荷　15：00までに入金確認できれば当日出荷　振込手数料お客様負担</t>
  </si>
  <si>
    <t xml:space="preserve">ただし、入金確認が5日以上取れない場合はｷｬﾙｾﾙとさせて頂きます。</t>
  </si>
  <si>
    <t xml:space="preserve">代金引換</t>
  </si>
  <si>
    <t xml:space="preserve">15：00までの注文で当日出荷　手数料お客様負担</t>
  </si>
  <si>
    <t xml:space="preserve">ｸﾚｼﾞｯﾄｶｰﾄﾞ払い</t>
  </si>
  <si>
    <t xml:space="preserve">ﾔﾏﾄﾌｨﾅﾝｼｬﾙ株が提供するｸﾚｼﾞｯﾄｶｰﾄﾞ決済ｻｰﾋﾞｽ「黒猫webｺﾚｸﾄ」を利用しております。</t>
  </si>
  <si>
    <t xml:space="preserve">掛支払</t>
  </si>
  <si>
    <t xml:space="preserve">掛申請を頂き、掛支払登録されているお客様のみになります。</t>
  </si>
  <si>
    <t xml:space="preserve">配送・出荷</t>
  </si>
  <si>
    <t xml:space="preserve">15：00までの入金・注文確認で当日出荷を予定しておりますが、</t>
  </si>
  <si>
    <t xml:space="preserve">返品・ｷｬﾝｾﾙ</t>
  </si>
  <si>
    <t xml:space="preserve">お客様のご都合による返品、交換、キャンセルは一切お受け致しません。</t>
  </si>
  <si>
    <t xml:space="preserve">万が一、不良品もしくは運送中の故障や隠れた瑕疵による物と弊社規定の方法により商品を確認し、</t>
  </si>
  <si>
    <t xml:space="preserve">弊社が商品不良と認めた場合、お客様に商品が到着してからの30日の無償交換を保証します。</t>
  </si>
  <si>
    <t xml:space="preserve">保証は弊社での購入製品単体の保証を意味するもので、当社製品の故障から誘発されるお客様の損害</t>
  </si>
  <si>
    <t xml:space="preserve">購入製品以外への損害・損傷、逸失利益、機会損失、輸送費用、工事費用等およびいかなる損害、事故補償も保証の対象外とさせていただきます。</t>
  </si>
  <si>
    <t xml:space="preserve">リユースFA</t>
  </si>
  <si>
    <t xml:space="preserve">制御盤部品　産業機械部品　FA機器のリユース会社　</t>
  </si>
  <si>
    <t xml:space="preserve">まずリユースのメリットをPR</t>
  </si>
  <si>
    <t xml:space="preserve">リユースFAでは不用品を売って新しいものを購入する、賢い消費をし、循環型社会の形成に向けて、不用品を発生させないリユース活動を推進していきます。</t>
  </si>
  <si>
    <t xml:space="preserve">もしかして使うかもしれないからと、とっておいた制御機器・産業機械部品を実際使うことは少ないのではないのでしょうか</t>
  </si>
  <si>
    <t xml:space="preserve">その部品をリユース会社に買取を依頼することにより、現金を得ることができ、更に買取をしたことによる部品の保管スペースの有効活用も出来ます。</t>
  </si>
  <si>
    <t xml:space="preserve">そして入手しにくい部品がある場合や、コストを下げて部品を購入したい場合に是非　リユースFA　をご利用ください。</t>
  </si>
  <si>
    <t xml:space="preserve">この循環が広がることにより、FA業界での部品の有効活用ができると考えております。</t>
  </si>
  <si>
    <t xml:space="preserve">在庫が増えてきたら在庫数をPR</t>
  </si>
  <si>
    <t xml:space="preserve">気軽に電話しやすいよう電話番号は大きく</t>
  </si>
  <si>
    <t xml:space="preserve">注文方法　ネット・FAX・お電話でも可能です。　オンラインでのやり取り　簡単で楽ですとPR</t>
  </si>
  <si>
    <t xml:space="preserve">買い物しやすいよう買い物カゴも分かりやすく</t>
  </si>
  <si>
    <t xml:space="preserve">会員になるとポイントが付く　100円　1ﾎﾟｲﾝﾄ　　さらに買取でもポイントが付くようにする？そうすると他社と差別化できる</t>
  </si>
  <si>
    <t xml:space="preserve">会員は買取の送料が無料</t>
  </si>
  <si>
    <t xml:space="preserve">15時までのご注文で当日発送　※注文の込み具合により出荷までに2、3日かかる場合がありますのでお急ぎの方は注文時　備考欄に希望日時を入れて頂くか、お電話にてご連絡ください。</t>
  </si>
  <si>
    <t xml:space="preserve">初期不良は30日保証　代替え部品がない場合は返金とさせて頂きます</t>
  </si>
  <si>
    <t xml:space="preserve">取扱いメーカーを乗せて　クリックして別ページへ飛ぶ</t>
  </si>
  <si>
    <t xml:space="preserve">三菱</t>
  </si>
  <si>
    <t xml:space="preserve">オムロン</t>
  </si>
  <si>
    <t xml:space="preserve">キーエンス</t>
  </si>
  <si>
    <t xml:space="preserve">富士</t>
  </si>
  <si>
    <t xml:space="preserve">パナソニック</t>
  </si>
  <si>
    <t xml:space="preserve">等</t>
  </si>
  <si>
    <t xml:space="preserve">検索欄</t>
  </si>
  <si>
    <t xml:space="preserve">機器名</t>
  </si>
  <si>
    <t xml:space="preserve">フリーワード</t>
  </si>
  <si>
    <t xml:space="preserve">買取の流れ</t>
  </si>
  <si>
    <t xml:space="preserve">購入の流れ</t>
  </si>
  <si>
    <t xml:space="preserve">クリックして別ページへ飛ぶ</t>
  </si>
  <si>
    <t xml:space="preserve">リユースFA　必要資金</t>
  </si>
  <si>
    <t xml:space="preserve">必要資金</t>
  </si>
  <si>
    <t xml:space="preserve">初回</t>
  </si>
  <si>
    <t xml:space="preserve">毎月</t>
  </si>
  <si>
    <t xml:space="preserve">現在</t>
  </si>
  <si>
    <t xml:space="preserve">ﾎｰﾑﾍﾟｰｼﾞ</t>
  </si>
  <si>
    <t xml:space="preserve">ECCUBE(商品管理ｼｽﾃﾑ)</t>
  </si>
  <si>
    <t xml:space="preserve">携帯</t>
  </si>
  <si>
    <t xml:space="preserve">商品仕入金</t>
  </si>
  <si>
    <t xml:space="preserve">電話</t>
  </si>
  <si>
    <t xml:space="preserve">電話・FAX</t>
  </si>
  <si>
    <t xml:space="preserve">ＦＡＸ</t>
  </si>
  <si>
    <t xml:space="preserve">用紙・文具等</t>
  </si>
  <si>
    <t xml:space="preserve">ﾊﾟｿｺﾝ</t>
  </si>
  <si>
    <t xml:space="preserve">ﾌﾟﾘﾝﾀｰ　PX-M5041F</t>
  </si>
  <si>
    <t xml:space="preserve">毎月かかる費用</t>
  </si>
  <si>
    <t xml:space="preserve">Eｽﾄｱｰ(買い物ｶｺﾞｼｽﾃﾑ)</t>
  </si>
  <si>
    <t xml:space="preserve">電話・FAX代</t>
  </si>
  <si>
    <t xml:space="preserve">いずれ必要</t>
  </si>
  <si>
    <t xml:space="preserve">折り畳みｺﾝﾃﾅｰ</t>
  </si>
  <si>
    <t xml:space="preserve">ﾃﾞｽｸ</t>
  </si>
  <si>
    <t xml:space="preserve">ｲｽ</t>
  </si>
  <si>
    <t xml:space="preserve">作業台</t>
  </si>
  <si>
    <t xml:space="preserve">https://brain-trust.jp/</t>
  </si>
  <si>
    <t xml:space="preserve">ﾌﾞﾚｲﾝﾄﾗｽﾄ　ﾈｯﾄ会社</t>
  </si>
  <si>
    <t xml:space="preserve">貴 社 名</t>
  </si>
  <si>
    <t xml:space="preserve">御 氏 名</t>
  </si>
  <si>
    <t xml:space="preserve">矢野　秀樹</t>
  </si>
  <si>
    <t xml:space="preserve">〒 ・ 住所</t>
  </si>
  <si>
    <t xml:space="preserve">〒919-0632</t>
  </si>
  <si>
    <t xml:space="preserve">福井県あわら市春宮2-33-9</t>
  </si>
  <si>
    <t xml:space="preserve">電話番号</t>
  </si>
  <si>
    <t xml:space="preserve">（090）　　3765　ー0891</t>
  </si>
  <si>
    <t xml:space="preserve">FAX番号</t>
  </si>
  <si>
    <t xml:space="preserve">（　　　　　）　　　ー</t>
  </si>
  <si>
    <t xml:space="preserve">状　　態　　標　　記　　表</t>
  </si>
  <si>
    <t xml:space="preserve">SS</t>
  </si>
  <si>
    <t xml:space="preserve">未使用未開封　(箱有りで購入時と同じ状態)</t>
  </si>
  <si>
    <t xml:space="preserve">S</t>
  </si>
  <si>
    <t xml:space="preserve">未使用未開封　(箱有りで購入時と同じ状態であるが、箱に大きな凹み・汚れ・記入がある)</t>
  </si>
  <si>
    <t xml:space="preserve">A</t>
  </si>
  <si>
    <t xml:space="preserve">未使用　　　 　　(未使用で箱なし、袋開封済み)</t>
  </si>
  <si>
    <t xml:space="preserve">数回使用　　　　(1，2回使用した程度)</t>
  </si>
  <si>
    <t xml:space="preserve">短期間使用　 　(2年以内の使用)</t>
  </si>
  <si>
    <t xml:space="preserve">中期間使用　 　（5年以内の使用）</t>
  </si>
  <si>
    <t xml:space="preserve">長期間使用　 　（5年超の使用）</t>
  </si>
  <si>
    <t xml:space="preserve">故障品</t>
  </si>
  <si>
    <t xml:space="preserve">№</t>
  </si>
  <si>
    <t xml:space="preserve">品名</t>
  </si>
  <si>
    <t xml:space="preserve">数量</t>
  </si>
  <si>
    <t xml:space="preserve">状態標記</t>
  </si>
  <si>
    <t xml:space="preserve">備考</t>
  </si>
  <si>
    <t xml:space="preserve">ｻｰﾎﾞﾓｰﾀ</t>
  </si>
  <si>
    <t xml:space="preserve">HF-KP43</t>
  </si>
  <si>
    <t xml:space="preserve">MR-J3ENCBL10M-A2-L</t>
  </si>
  <si>
    <t xml:space="preserve">MR-JPWS1CBL10M-A2-L</t>
  </si>
  <si>
    <t xml:space="preserve">MR-J3-40B</t>
  </si>
  <si>
    <t xml:space="preserve">MR-J3BUS05M</t>
  </si>
  <si>
    <t xml:space="preserve">PLC</t>
  </si>
  <si>
    <t xml:space="preserve">FX3U-16M</t>
  </si>
  <si>
    <t xml:space="preserve">F3u-422-BD 付き</t>
  </si>
  <si>
    <t xml:space="preserve">FX2N-8EX</t>
  </si>
  <si>
    <t xml:space="preserve">FX3U-20SSC-H</t>
  </si>
  <si>
    <t xml:space="preserve">ﾀｯﾁﾊﾟﾈﾙ</t>
  </si>
  <si>
    <t xml:space="preserve">GT1055-QSBD</t>
  </si>
  <si>
    <t xml:space="preserve">ｹｰﾌﾞﾙ</t>
  </si>
  <si>
    <t xml:space="preserve">GT01-C30R4-8P</t>
  </si>
  <si>
    <t xml:space="preserve">OMRON</t>
  </si>
  <si>
    <t xml:space="preserve">ﾊﾟﾜｰｻﾌﾟﾗｲ</t>
  </si>
  <si>
    <t xml:space="preserve">S82K-03024</t>
  </si>
  <si>
    <t xml:space="preserve">ﾌｧｲﾊﾞｰ</t>
  </si>
</sst>
</file>

<file path=xl/styles.xml><?xml version="1.0" encoding="utf-8"?>
<styleSheet xmlns="http://schemas.openxmlformats.org/spreadsheetml/2006/main">
  <numFmts count="5">
    <numFmt numFmtId="164" formatCode="General"/>
    <numFmt numFmtId="165" formatCode="#,##0;[RED]\-#,##0"/>
    <numFmt numFmtId="166" formatCode="#,##0.00;[RED]\-#,##0.00"/>
    <numFmt numFmtId="167" formatCode="0%"/>
    <numFmt numFmtId="168" formatCode="#,##0"/>
  </numFmts>
  <fonts count="26">
    <font>
      <sz val="11"/>
      <color rgb="FF000000"/>
      <name val="ＭＳ Ｐゴシック"/>
      <family val="2"/>
      <charset val="1"/>
    </font>
    <font>
      <sz val="10"/>
      <name val="Arial"/>
      <family val="0"/>
      <charset val="128"/>
    </font>
    <font>
      <sz val="10"/>
      <name val="Arial"/>
      <family val="0"/>
      <charset val="128"/>
    </font>
    <font>
      <sz val="10"/>
      <name val="Arial"/>
      <family val="0"/>
      <charset val="128"/>
    </font>
    <font>
      <sz val="14"/>
      <color rgb="FF000000"/>
      <name val="ＭＳ Ｐゴシック"/>
      <family val="2"/>
      <charset val="1"/>
    </font>
    <font>
      <sz val="14"/>
      <color rgb="FF000000"/>
      <name val="ＭＳ Ｐゴシック"/>
      <family val="3"/>
      <charset val="128"/>
    </font>
    <font>
      <sz val="9"/>
      <color rgb="FF000000"/>
      <name val="ＭＳ Ｐゴシック"/>
      <family val="2"/>
      <charset val="1"/>
    </font>
    <font>
      <sz val="9"/>
      <color rgb="FF000000"/>
      <name val="ＭＳ Ｐゴシック"/>
      <family val="3"/>
      <charset val="128"/>
    </font>
    <font>
      <sz val="10"/>
      <color rgb="FF000000"/>
      <name val="ＭＳ Ｐゴシック"/>
      <family val="2"/>
      <charset val="1"/>
    </font>
    <font>
      <sz val="10"/>
      <color rgb="FF000000"/>
      <name val="ＭＳ Ｐゴシック"/>
      <family val="3"/>
      <charset val="128"/>
    </font>
    <font>
      <b val="true"/>
      <u val="single"/>
      <sz val="16"/>
      <color rgb="FF000000"/>
      <name val="ＭＳ Ｐゴシック"/>
      <family val="3"/>
      <charset val="128"/>
    </font>
    <font>
      <b val="true"/>
      <sz val="14"/>
      <color rgb="FF000000"/>
      <name val="ＭＳ Ｐゴシック"/>
      <family val="3"/>
      <charset val="128"/>
    </font>
    <font>
      <sz val="12"/>
      <color rgb="FF000000"/>
      <name val="ＭＳ Ｐゴシック"/>
      <family val="2"/>
      <charset val="1"/>
    </font>
    <font>
      <sz val="12"/>
      <color rgb="FF000000"/>
      <name val="ＭＳ Ｐゴシック"/>
      <family val="3"/>
      <charset val="128"/>
    </font>
    <font>
      <b val="true"/>
      <sz val="11"/>
      <color rgb="FF000000"/>
      <name val="ＭＳ Ｐゴシック"/>
      <family val="3"/>
      <charset val="128"/>
    </font>
    <font>
      <b val="true"/>
      <u val="single"/>
      <sz val="20"/>
      <color rgb="FF000000"/>
      <name val="ＭＳ Ｐゴシック"/>
      <family val="3"/>
      <charset val="128"/>
    </font>
    <font>
      <b val="true"/>
      <sz val="12"/>
      <color rgb="FF000000"/>
      <name val="ＭＳ Ｐゴシック"/>
      <family val="3"/>
      <charset val="128"/>
    </font>
    <font>
      <b val="true"/>
      <sz val="16"/>
      <color rgb="FF000000"/>
      <name val="ＭＳ Ｐゴシック"/>
      <family val="3"/>
      <charset val="128"/>
    </font>
    <font>
      <sz val="11"/>
      <color rgb="FF4D4D4D"/>
      <name val="ＭＳ Ｐゴシック"/>
      <family val="3"/>
      <charset val="128"/>
    </font>
    <font>
      <sz val="11"/>
      <color rgb="FF000000"/>
      <name val="ＭＳ ゴシック"/>
      <family val="3"/>
      <charset val="1"/>
    </font>
    <font>
      <sz val="20"/>
      <color rgb="FF000000"/>
      <name val="ＭＳ ゴシック"/>
      <family val="3"/>
      <charset val="1"/>
    </font>
    <font>
      <u val="single"/>
      <sz val="12"/>
      <color rgb="FF000000"/>
      <name val="ＭＳ ゴシック"/>
      <family val="3"/>
      <charset val="1"/>
    </font>
    <font>
      <b val="true"/>
      <sz val="12"/>
      <color rgb="FF000000"/>
      <name val="ＭＳ ゴシック"/>
      <family val="3"/>
      <charset val="1"/>
    </font>
    <font>
      <sz val="10"/>
      <color rgb="FF000000"/>
      <name val="ＭＳ ゴシック"/>
      <family val="3"/>
      <charset val="1"/>
    </font>
    <font>
      <b val="true"/>
      <sz val="11"/>
      <color rgb="FF000000"/>
      <name val="ＭＳ ゴシック"/>
      <family val="3"/>
      <charset val="1"/>
    </font>
    <font>
      <sz val="18"/>
      <color rgb="FF000000"/>
      <name val="ＭＳ ゴシック"/>
      <family val="3"/>
      <charset val="1"/>
    </font>
  </fonts>
  <fills count="3">
    <fill>
      <patternFill patternType="none"/>
    </fill>
    <fill>
      <patternFill patternType="gray125"/>
    </fill>
    <fill>
      <patternFill patternType="solid">
        <fgColor rgb="FFEEECE1"/>
        <bgColor rgb="FFFFFFFF"/>
      </patternFill>
    </fill>
  </fills>
  <borders count="2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hair"/>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thin"/>
      <bottom style="hair"/>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1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6" fillId="0" borderId="4" xfId="0" applyFont="true" applyBorder="true" applyAlignment="false" applyProtection="false">
      <alignment horizontal="general"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7" fillId="0" borderId="5" xfId="0" applyFont="true" applyBorder="true" applyAlignment="true" applyProtection="false">
      <alignment horizontal="general" vertical="bottom" textRotation="0" wrapText="true" indent="0" shrinkToFit="false"/>
      <protection locked="true" hidden="false"/>
    </xf>
    <xf numFmtId="164" fontId="7" fillId="0" borderId="4"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general" vertical="center" textRotation="0" wrapText="true" indent="0" shrinkToFit="false"/>
      <protection locked="true" hidden="false"/>
    </xf>
    <xf numFmtId="164" fontId="7" fillId="0" borderId="4"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top"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8" fillId="0" borderId="7" xfId="0" applyFont="true" applyBorder="true" applyAlignment="false" applyProtection="false">
      <alignment horizontal="general" vertical="bottom" textRotation="0" wrapText="false" indent="0" shrinkToFit="false"/>
      <protection locked="true" hidden="false"/>
    </xf>
    <xf numFmtId="164" fontId="9" fillId="0" borderId="8"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8" fillId="0" borderId="6" xfId="0" applyFont="true" applyBorder="true" applyAlignment="false" applyProtection="false">
      <alignment horizontal="general" vertical="bottom" textRotation="0" wrapText="false" indent="0" shrinkToFit="false"/>
      <protection locked="true" hidden="false"/>
    </xf>
    <xf numFmtId="164" fontId="9"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false" applyProtection="false">
      <alignment horizontal="general" vertical="bottom" textRotation="0" wrapText="false" indent="0" shrinkToFit="false"/>
      <protection locked="true" hidden="false"/>
    </xf>
    <xf numFmtId="164" fontId="9" fillId="0" borderId="6" xfId="0" applyFont="true" applyBorder="true" applyAlignment="false" applyProtection="false">
      <alignment horizontal="general" vertical="bottom" textRotation="0" wrapText="false" indent="0" shrinkToFit="false"/>
      <protection locked="true" hidden="false"/>
    </xf>
    <xf numFmtId="164" fontId="9" fillId="0" borderId="10" xfId="0" applyFont="true" applyBorder="true" applyAlignment="false" applyProtection="false">
      <alignment horizontal="general" vertical="bottom" textRotation="0" wrapText="false" indent="0" shrinkToFit="false"/>
      <protection locked="true" hidden="false"/>
    </xf>
    <xf numFmtId="164" fontId="9" fillId="0" borderId="11" xfId="0" applyFont="true" applyBorder="true" applyAlignment="false" applyProtection="false">
      <alignment horizontal="general" vertical="bottom" textRotation="0" wrapText="false" indent="0" shrinkToFit="false"/>
      <protection locked="true" hidden="false"/>
    </xf>
    <xf numFmtId="164" fontId="9" fillId="0" borderId="12"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0"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5" fontId="0" fillId="0" borderId="0" xfId="20" applyFont="true" applyBorder="true" applyAlignment="true" applyProtection="true">
      <alignment horizontal="center" vertical="bottom" textRotation="0" wrapText="false" indent="0" shrinkToFit="false"/>
      <protection locked="true" hidden="false"/>
    </xf>
    <xf numFmtId="165" fontId="0" fillId="0" borderId="1" xfId="2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5" fontId="0" fillId="0" borderId="1" xfId="2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right" vertical="bottom"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6" fontId="0" fillId="0" borderId="1" xfId="2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5" fontId="0" fillId="0" borderId="1" xfId="20" applyFont="true" applyBorder="true" applyAlignment="true" applyProtection="true">
      <alignment horizontal="center" vertical="bottom" textRotation="0" wrapText="false" indent="0" shrinkToFit="false"/>
      <protection locked="true" hidden="false"/>
    </xf>
    <xf numFmtId="164" fontId="0" fillId="0" borderId="9"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5" fontId="5" fillId="0" borderId="0" xfId="2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5" fontId="5" fillId="0" borderId="0" xfId="2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5" fontId="5" fillId="0" borderId="1" xfId="2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5" fontId="5" fillId="0" borderId="1" xfId="2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right" vertical="bottom" textRotation="0" wrapText="false" indent="0" shrinkToFit="false"/>
      <protection locked="true" hidden="false"/>
    </xf>
    <xf numFmtId="165" fontId="5" fillId="0" borderId="1" xfId="0" applyFont="true" applyBorder="true" applyAlignment="false" applyProtection="false">
      <alignment horizontal="general" vertical="bottom" textRotation="0" wrapText="false" indent="0" shrinkToFit="false"/>
      <protection locked="true" hidden="false"/>
    </xf>
    <xf numFmtId="166" fontId="5" fillId="0" borderId="1" xfId="2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7" fontId="5" fillId="0" borderId="0" xfId="19" applyFont="true" applyBorder="true" applyAlignment="true" applyProtection="true">
      <alignment horizontal="general" vertical="bottom" textRotation="0" wrapText="false" indent="0" shrinkToFit="false"/>
      <protection locked="true" hidden="false"/>
    </xf>
    <xf numFmtId="168" fontId="5" fillId="0" borderId="0" xfId="0" applyFont="true" applyBorder="false" applyAlignment="false" applyProtection="false">
      <alignment horizontal="general" vertical="bottom" textRotation="0" wrapText="false" indent="0" shrinkToFit="false"/>
      <protection locked="true" hidden="false"/>
    </xf>
    <xf numFmtId="165" fontId="5" fillId="0" borderId="1" xfId="20" applyFont="true" applyBorder="true" applyAlignment="true" applyProtection="true">
      <alignment horizontal="center" vertical="bottom" textRotation="0" wrapText="false" indent="0" shrinkToFit="false"/>
      <protection locked="true" hidden="false"/>
    </xf>
    <xf numFmtId="164" fontId="5" fillId="0" borderId="9" xfId="0" applyFont="true" applyBorder="tru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right"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1" xfId="0" applyFont="true" applyBorder="true" applyAlignment="true" applyProtection="false">
      <alignment horizontal="center" vertical="center" textRotation="0" wrapText="false" indent="0" shrinkToFit="false"/>
      <protection locked="true" hidden="false"/>
    </xf>
    <xf numFmtId="164" fontId="19" fillId="0" borderId="8"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left"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4" fontId="19" fillId="0" borderId="15" xfId="0" applyFont="true" applyBorder="true" applyAlignment="true" applyProtection="false">
      <alignment horizontal="left" vertical="center" textRotation="0" wrapText="false" indent="0" shrinkToFit="false"/>
      <protection locked="true" hidden="false"/>
    </xf>
    <xf numFmtId="164" fontId="19" fillId="0" borderId="9"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19" fillId="0" borderId="16" xfId="0" applyFont="true" applyBorder="true" applyAlignment="true" applyProtection="false">
      <alignment horizontal="center" vertical="center" textRotation="0" wrapText="false" indent="0" shrinkToFit="false"/>
      <protection locked="true" hidden="false"/>
    </xf>
    <xf numFmtId="164" fontId="23" fillId="0" borderId="17" xfId="0" applyFont="true" applyBorder="true" applyAlignment="true" applyProtection="false">
      <alignment horizontal="left" vertical="center" textRotation="0" wrapText="true" indent="0" shrinkToFit="false"/>
      <protection locked="true" hidden="false"/>
    </xf>
    <xf numFmtId="164" fontId="19" fillId="0" borderId="18" xfId="0" applyFont="true" applyBorder="true" applyAlignment="true" applyProtection="false">
      <alignment horizontal="center" vertical="center" textRotation="0" wrapText="false" indent="0" shrinkToFit="false"/>
      <protection locked="true" hidden="false"/>
    </xf>
    <xf numFmtId="164" fontId="23" fillId="0" borderId="19" xfId="0" applyFont="true" applyBorder="true" applyAlignment="true" applyProtection="false">
      <alignment horizontal="left" vertical="center" textRotation="0" wrapText="true" indent="0" shrinkToFit="false"/>
      <protection locked="true" hidden="false"/>
    </xf>
    <xf numFmtId="164" fontId="19" fillId="0" borderId="20" xfId="0" applyFont="true" applyBorder="true" applyAlignment="true" applyProtection="false">
      <alignment horizontal="center" vertical="center" textRotation="0" wrapText="false" indent="0" shrinkToFit="false"/>
      <protection locked="true" hidden="false"/>
    </xf>
    <xf numFmtId="164" fontId="23" fillId="0" borderId="21" xfId="0" applyFont="true" applyBorder="true" applyAlignment="true" applyProtection="false">
      <alignment horizontal="left" vertical="center" textRotation="0" wrapText="false" indent="0" shrinkToFit="false"/>
      <protection locked="true" hidden="false"/>
    </xf>
    <xf numFmtId="164" fontId="19" fillId="2" borderId="16" xfId="0" applyFont="true" applyBorder="true" applyAlignment="true" applyProtection="false">
      <alignment horizontal="center" vertical="center" textRotation="0" wrapText="false" indent="0" shrinkToFit="false"/>
      <protection locked="true" hidden="false"/>
    </xf>
    <xf numFmtId="164" fontId="19" fillId="2" borderId="22" xfId="0" applyFont="true" applyBorder="true" applyAlignment="true" applyProtection="false">
      <alignment horizontal="center" vertical="center" textRotation="0" wrapText="false" indent="0" shrinkToFit="false"/>
      <protection locked="true" hidden="false"/>
    </xf>
    <xf numFmtId="164" fontId="24" fillId="2" borderId="22" xfId="0" applyFont="true" applyBorder="true" applyAlignment="true" applyProtection="false">
      <alignment horizontal="center" vertical="center" textRotation="0" wrapText="false" indent="0" shrinkToFit="false"/>
      <protection locked="true" hidden="false"/>
    </xf>
    <xf numFmtId="164" fontId="19" fillId="2" borderId="17"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19" fillId="0" borderId="23" xfId="0" applyFont="true" applyBorder="true" applyAlignment="true" applyProtection="false">
      <alignment horizontal="general" vertical="center" textRotation="0" wrapText="false" indent="0" shrinkToFit="false"/>
      <protection locked="true" hidden="false"/>
    </xf>
    <xf numFmtId="164" fontId="19" fillId="0" borderId="23"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D4D4D"/>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7</xdr:row>
      <xdr:rowOff>28440</xdr:rowOff>
    </xdr:from>
    <xdr:to>
      <xdr:col>7</xdr:col>
      <xdr:colOff>596880</xdr:colOff>
      <xdr:row>63</xdr:row>
      <xdr:rowOff>23760</xdr:rowOff>
    </xdr:to>
    <xdr:pic>
      <xdr:nvPicPr>
        <xdr:cNvPr id="0" name="図 1" descr=""/>
        <xdr:cNvPicPr/>
      </xdr:nvPicPr>
      <xdr:blipFill>
        <a:blip r:embed="rId1"/>
        <a:stretch/>
      </xdr:blipFill>
      <xdr:spPr>
        <a:xfrm>
          <a:off x="0" y="1228320"/>
          <a:ext cx="4779360" cy="9596520"/>
        </a:xfrm>
        <a:prstGeom prst="rect">
          <a:avLst/>
        </a:prstGeom>
        <a:ln w="0">
          <a:noFill/>
        </a:ln>
      </xdr:spPr>
    </xdr:pic>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96"/>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C26" activeCellId="0" sqref="C26"/>
    </sheetView>
  </sheetViews>
  <sheetFormatPr defaultColWidth="8.55859375" defaultRowHeight="13.5" zeroHeight="false" outlineLevelRow="0" outlineLevelCol="0"/>
  <cols>
    <col collapsed="false" customWidth="true" hidden="false" outlineLevel="0" max="1" min="1" style="1" width="2.87"/>
    <col collapsed="false" customWidth="true" hidden="false" outlineLevel="0" max="3" min="2" style="0" width="43.88"/>
    <col collapsed="false" customWidth="true" hidden="false" outlineLevel="0" max="4" min="4" style="0" width="36.38"/>
    <col collapsed="false" customWidth="true" hidden="false" outlineLevel="0" max="5" min="5" style="0" width="34.12"/>
    <col collapsed="false" customWidth="true" hidden="false" outlineLevel="0" max="6" min="6" style="1" width="2.87"/>
    <col collapsed="false" customWidth="true" hidden="false" outlineLevel="0" max="7" min="7" style="0" width="32.25"/>
    <col collapsed="false" customWidth="true" hidden="false" outlineLevel="0" max="8" min="8" style="0" width="37.25"/>
    <col collapsed="false" customWidth="true" hidden="false" outlineLevel="0" max="9" min="9" style="0" width="45.25"/>
  </cols>
  <sheetData>
    <row r="1" customFormat="false" ht="13.5" hidden="false" customHeight="false" outlineLevel="0" collapsed="false">
      <c r="B1" s="0" t="s">
        <v>0</v>
      </c>
    </row>
    <row r="2" s="7" customFormat="true" ht="17.25" hidden="false" customHeight="false" outlineLevel="0" collapsed="false">
      <c r="A2" s="2" t="s">
        <v>1</v>
      </c>
      <c r="B2" s="3" t="s">
        <v>2</v>
      </c>
      <c r="C2" s="3"/>
      <c r="D2" s="3"/>
      <c r="E2" s="3"/>
      <c r="F2" s="2" t="s">
        <v>1</v>
      </c>
      <c r="G2" s="4" t="s">
        <v>3</v>
      </c>
      <c r="H2" s="5" t="s">
        <v>4</v>
      </c>
      <c r="I2" s="6" t="s">
        <v>5</v>
      </c>
    </row>
    <row r="3" s="7" customFormat="true" ht="17.25" hidden="false" customHeight="false" outlineLevel="0" collapsed="false">
      <c r="A3" s="2"/>
      <c r="B3" s="8" t="s">
        <v>6</v>
      </c>
      <c r="C3" s="8"/>
      <c r="D3" s="6" t="s">
        <v>7</v>
      </c>
      <c r="E3" s="9" t="s">
        <v>8</v>
      </c>
      <c r="F3" s="2"/>
      <c r="G3" s="4"/>
      <c r="H3" s="5"/>
      <c r="I3" s="9"/>
    </row>
    <row r="4" customFormat="false" ht="21.75" hidden="false" customHeight="true" outlineLevel="0" collapsed="false">
      <c r="A4" s="10" t="n">
        <v>1</v>
      </c>
      <c r="B4" s="11" t="s">
        <v>9</v>
      </c>
      <c r="C4" s="11"/>
      <c r="D4" s="12" t="s">
        <v>10</v>
      </c>
      <c r="E4" s="13" t="s">
        <v>11</v>
      </c>
      <c r="F4" s="10" t="n">
        <v>1</v>
      </c>
      <c r="G4" s="14"/>
      <c r="H4" s="14"/>
      <c r="I4" s="14"/>
    </row>
    <row r="5" customFormat="false" ht="45" hidden="false" customHeight="false" outlineLevel="0" collapsed="false">
      <c r="A5" s="10" t="n">
        <v>2</v>
      </c>
      <c r="B5" s="15" t="s">
        <v>12</v>
      </c>
      <c r="C5" s="15"/>
      <c r="D5" s="16" t="s">
        <v>13</v>
      </c>
      <c r="E5" s="17" t="s">
        <v>14</v>
      </c>
      <c r="F5" s="10" t="n">
        <v>2</v>
      </c>
      <c r="G5" s="14"/>
      <c r="H5" s="14"/>
      <c r="I5" s="14"/>
    </row>
    <row r="6" customFormat="false" ht="39" hidden="false" customHeight="true" outlineLevel="0" collapsed="false">
      <c r="A6" s="10" t="n">
        <v>3</v>
      </c>
      <c r="B6" s="15" t="s">
        <v>15</v>
      </c>
      <c r="C6" s="15"/>
      <c r="D6" s="18" t="s">
        <v>16</v>
      </c>
      <c r="E6" s="19" t="s">
        <v>17</v>
      </c>
      <c r="F6" s="10" t="n">
        <v>3</v>
      </c>
      <c r="G6" s="20" t="s">
        <v>18</v>
      </c>
      <c r="H6" s="14"/>
      <c r="I6" s="14"/>
    </row>
    <row r="7" customFormat="false" ht="56.25" hidden="false" customHeight="false" outlineLevel="0" collapsed="false">
      <c r="A7" s="10" t="n">
        <v>4</v>
      </c>
      <c r="B7" s="21" t="s">
        <v>19</v>
      </c>
      <c r="C7" s="21"/>
      <c r="D7" s="22"/>
      <c r="E7" s="23" t="s">
        <v>20</v>
      </c>
      <c r="F7" s="10" t="n">
        <v>4</v>
      </c>
      <c r="G7" s="14"/>
      <c r="H7" s="14"/>
      <c r="I7" s="14"/>
    </row>
    <row r="8" customFormat="false" ht="13.5" hidden="false" customHeight="false" outlineLevel="0" collapsed="false">
      <c r="A8" s="10" t="n">
        <v>5</v>
      </c>
      <c r="B8" s="15" t="s">
        <v>21</v>
      </c>
      <c r="C8" s="15"/>
      <c r="D8" s="16"/>
      <c r="E8" s="13"/>
      <c r="F8" s="10" t="n">
        <v>5</v>
      </c>
      <c r="G8" s="14"/>
      <c r="H8" s="14"/>
      <c r="I8" s="14"/>
    </row>
    <row r="9" customFormat="false" ht="13.5" hidden="false" customHeight="false" outlineLevel="0" collapsed="false">
      <c r="A9" s="10" t="n">
        <v>6</v>
      </c>
      <c r="B9" s="15" t="s">
        <v>22</v>
      </c>
      <c r="C9" s="15"/>
      <c r="D9" s="16" t="s">
        <v>23</v>
      </c>
      <c r="E9" s="13"/>
      <c r="F9" s="10" t="n">
        <v>6</v>
      </c>
      <c r="G9" s="14"/>
      <c r="H9" s="14"/>
      <c r="I9" s="14"/>
    </row>
    <row r="10" customFormat="false" ht="13.5" hidden="false" customHeight="false" outlineLevel="0" collapsed="false">
      <c r="A10" s="10" t="n">
        <v>7</v>
      </c>
      <c r="B10" s="15" t="s">
        <v>24</v>
      </c>
      <c r="C10" s="15"/>
      <c r="D10" s="16"/>
      <c r="E10" s="13"/>
      <c r="F10" s="10" t="n">
        <v>7</v>
      </c>
      <c r="G10" s="14"/>
      <c r="H10" s="14"/>
      <c r="I10" s="14"/>
    </row>
    <row r="11" customFormat="false" ht="22.5" hidden="false" customHeight="false" outlineLevel="0" collapsed="false">
      <c r="A11" s="10" t="n">
        <v>8</v>
      </c>
      <c r="B11" s="11" t="s">
        <v>25</v>
      </c>
      <c r="C11" s="11"/>
      <c r="D11" s="16"/>
      <c r="E11" s="24" t="s">
        <v>26</v>
      </c>
      <c r="F11" s="10" t="n">
        <v>8</v>
      </c>
      <c r="G11" s="14"/>
      <c r="H11" s="14"/>
      <c r="I11" s="14"/>
    </row>
    <row r="12" customFormat="false" ht="13.5" hidden="false" customHeight="false" outlineLevel="0" collapsed="false">
      <c r="A12" s="10" t="n">
        <v>9</v>
      </c>
      <c r="B12" s="25"/>
      <c r="C12" s="25"/>
      <c r="D12" s="16"/>
      <c r="E12" s="25" t="s">
        <v>27</v>
      </c>
      <c r="F12" s="10" t="n">
        <v>9</v>
      </c>
      <c r="G12" s="14" t="s">
        <v>28</v>
      </c>
      <c r="H12" s="14"/>
      <c r="I12" s="14"/>
    </row>
    <row r="13" s="1" customFormat="true" ht="45" hidden="false" customHeight="false" outlineLevel="0" collapsed="false">
      <c r="A13" s="10" t="n">
        <v>10</v>
      </c>
      <c r="B13" s="25" t="s">
        <v>29</v>
      </c>
      <c r="C13" s="25"/>
      <c r="D13" s="26" t="s">
        <v>30</v>
      </c>
      <c r="E13" s="27" t="s">
        <v>31</v>
      </c>
      <c r="F13" s="10" t="n">
        <v>10</v>
      </c>
      <c r="G13" s="28" t="s">
        <v>32</v>
      </c>
      <c r="H13" s="27" t="s">
        <v>33</v>
      </c>
      <c r="I13" s="27" t="s">
        <v>34</v>
      </c>
    </row>
    <row r="14" customFormat="false" ht="25.5" hidden="false" customHeight="true" outlineLevel="0" collapsed="false">
      <c r="A14" s="10" t="n">
        <v>11</v>
      </c>
      <c r="B14" s="11" t="s">
        <v>35</v>
      </c>
      <c r="C14" s="11"/>
      <c r="D14" s="16"/>
      <c r="E14" s="13"/>
      <c r="F14" s="10" t="n">
        <v>11</v>
      </c>
      <c r="G14" s="14"/>
      <c r="H14" s="14"/>
      <c r="I14" s="14"/>
    </row>
    <row r="15" customFormat="false" ht="13.5" hidden="false" customHeight="false" outlineLevel="0" collapsed="false">
      <c r="A15" s="10" t="n">
        <v>12</v>
      </c>
      <c r="B15" s="15" t="s">
        <v>36</v>
      </c>
      <c r="C15" s="15"/>
      <c r="D15" s="16"/>
      <c r="E15" s="13"/>
      <c r="F15" s="10" t="n">
        <v>12</v>
      </c>
      <c r="G15" s="14"/>
      <c r="H15" s="14"/>
      <c r="I15" s="14"/>
    </row>
    <row r="16" customFormat="false" ht="13.5" hidden="false" customHeight="false" outlineLevel="0" collapsed="false">
      <c r="A16" s="10" t="n">
        <v>13</v>
      </c>
      <c r="B16" s="15"/>
      <c r="C16" s="15"/>
      <c r="D16" s="16"/>
      <c r="E16" s="13"/>
      <c r="F16" s="10" t="n">
        <v>13</v>
      </c>
      <c r="G16" s="14"/>
      <c r="H16" s="14"/>
      <c r="I16" s="14"/>
    </row>
    <row r="17" customFormat="false" ht="13.5" hidden="false" customHeight="false" outlineLevel="0" collapsed="false">
      <c r="A17" s="10" t="n">
        <v>14</v>
      </c>
      <c r="B17" s="15"/>
      <c r="C17" s="15"/>
      <c r="D17" s="16" t="s">
        <v>37</v>
      </c>
      <c r="E17" s="13"/>
      <c r="F17" s="10" t="n">
        <v>14</v>
      </c>
      <c r="G17" s="14"/>
      <c r="H17" s="14"/>
      <c r="I17" s="14"/>
    </row>
    <row r="18" customFormat="false" ht="13.5" hidden="false" customHeight="false" outlineLevel="0" collapsed="false">
      <c r="A18" s="10" t="n">
        <v>15</v>
      </c>
      <c r="B18" s="15" t="s">
        <v>38</v>
      </c>
      <c r="C18" s="15"/>
      <c r="D18" s="16" t="s">
        <v>39</v>
      </c>
      <c r="E18" s="13" t="s">
        <v>40</v>
      </c>
      <c r="F18" s="10" t="n">
        <v>15</v>
      </c>
      <c r="G18" s="14" t="s">
        <v>41</v>
      </c>
      <c r="H18" s="14"/>
      <c r="I18" s="14"/>
    </row>
    <row r="19" customFormat="false" ht="13.5" hidden="false" customHeight="false" outlineLevel="0" collapsed="false">
      <c r="A19" s="10" t="n">
        <v>16</v>
      </c>
      <c r="B19" s="15"/>
      <c r="C19" s="15"/>
      <c r="D19" s="16"/>
      <c r="E19" s="13"/>
      <c r="F19" s="10" t="n">
        <v>16</v>
      </c>
      <c r="G19" s="14"/>
      <c r="H19" s="14"/>
      <c r="I19" s="14"/>
    </row>
    <row r="20" customFormat="false" ht="78.75" hidden="false" customHeight="false" outlineLevel="0" collapsed="false">
      <c r="A20" s="10" t="n">
        <v>17</v>
      </c>
      <c r="B20" s="29" t="s">
        <v>42</v>
      </c>
      <c r="C20" s="11" t="s">
        <v>43</v>
      </c>
      <c r="D20" s="16"/>
      <c r="E20" s="13"/>
      <c r="F20" s="10" t="n">
        <v>17</v>
      </c>
      <c r="G20" s="14" t="s">
        <v>44</v>
      </c>
      <c r="H20" s="14"/>
      <c r="I20" s="14"/>
    </row>
    <row r="21" customFormat="false" ht="13.5" hidden="false" customHeight="false" outlineLevel="0" collapsed="false">
      <c r="A21" s="10" t="n">
        <v>18</v>
      </c>
      <c r="B21" s="15" t="s">
        <v>45</v>
      </c>
      <c r="C21" s="15"/>
      <c r="D21" s="16"/>
      <c r="E21" s="13"/>
      <c r="F21" s="10" t="n">
        <v>18</v>
      </c>
      <c r="G21" s="14"/>
      <c r="H21" s="14"/>
      <c r="I21" s="14"/>
    </row>
    <row r="22" customFormat="false" ht="22.5" hidden="false" customHeight="false" outlineLevel="0" collapsed="false">
      <c r="A22" s="10" t="n">
        <v>19</v>
      </c>
      <c r="B22" s="15"/>
      <c r="C22" s="15"/>
      <c r="D22" s="16"/>
      <c r="E22" s="17" t="s">
        <v>46</v>
      </c>
      <c r="F22" s="10" t="n">
        <v>19</v>
      </c>
      <c r="G22" s="14"/>
      <c r="H22" s="14"/>
      <c r="I22" s="14"/>
    </row>
    <row r="23" customFormat="false" ht="34.5" hidden="false" customHeight="true" outlineLevel="0" collapsed="false">
      <c r="A23" s="10" t="n">
        <v>20</v>
      </c>
      <c r="B23" s="11" t="s">
        <v>47</v>
      </c>
      <c r="C23" s="11" t="s">
        <v>48</v>
      </c>
      <c r="D23" s="16" t="s">
        <v>49</v>
      </c>
      <c r="E23" s="17" t="s">
        <v>50</v>
      </c>
      <c r="F23" s="10" t="n">
        <v>20</v>
      </c>
      <c r="G23" s="14"/>
      <c r="H23" s="14"/>
      <c r="I23" s="14"/>
    </row>
    <row r="24" customFormat="false" ht="13.5" hidden="false" customHeight="false" outlineLevel="0" collapsed="false">
      <c r="A24" s="10" t="n">
        <v>21</v>
      </c>
      <c r="B24" s="15"/>
      <c r="C24" s="15"/>
      <c r="D24" s="16"/>
      <c r="E24" s="13"/>
      <c r="F24" s="10" t="n">
        <v>21</v>
      </c>
      <c r="G24" s="14"/>
      <c r="H24" s="14"/>
      <c r="I24" s="14"/>
    </row>
    <row r="25" customFormat="false" ht="13.5" hidden="false" customHeight="false" outlineLevel="0" collapsed="false">
      <c r="A25" s="10" t="n">
        <v>22</v>
      </c>
      <c r="B25" s="15" t="s">
        <v>51</v>
      </c>
      <c r="C25" s="15"/>
      <c r="D25" s="16" t="s">
        <v>52</v>
      </c>
      <c r="E25" s="13"/>
      <c r="F25" s="10" t="n">
        <v>22</v>
      </c>
      <c r="G25" s="14"/>
      <c r="H25" s="14"/>
      <c r="I25" s="14"/>
    </row>
    <row r="26" customFormat="false" ht="13.5" hidden="false" customHeight="false" outlineLevel="0" collapsed="false">
      <c r="A26" s="10" t="n">
        <v>23</v>
      </c>
      <c r="B26" s="15"/>
      <c r="C26" s="15"/>
      <c r="D26" s="16"/>
      <c r="E26" s="13"/>
      <c r="F26" s="10" t="n">
        <v>23</v>
      </c>
      <c r="G26" s="14"/>
      <c r="H26" s="14"/>
      <c r="I26" s="14"/>
    </row>
    <row r="27" customFormat="false" ht="13.5" hidden="false" customHeight="false" outlineLevel="0" collapsed="false">
      <c r="A27" s="10" t="n">
        <v>24</v>
      </c>
      <c r="B27" s="15"/>
      <c r="C27" s="15"/>
      <c r="D27" s="16"/>
      <c r="E27" s="13"/>
      <c r="F27" s="10" t="n">
        <v>24</v>
      </c>
      <c r="G27" s="14"/>
      <c r="H27" s="14"/>
      <c r="I27" s="14"/>
    </row>
    <row r="28" customFormat="false" ht="22.5" hidden="false" customHeight="false" outlineLevel="0" collapsed="false">
      <c r="A28" s="10" t="n">
        <v>25</v>
      </c>
      <c r="B28" s="15" t="s">
        <v>53</v>
      </c>
      <c r="C28" s="15"/>
      <c r="D28" s="16"/>
      <c r="E28" s="17" t="s">
        <v>54</v>
      </c>
      <c r="F28" s="10" t="n">
        <v>25</v>
      </c>
      <c r="G28" s="14"/>
      <c r="H28" s="14"/>
      <c r="I28" s="14"/>
    </row>
    <row r="29" customFormat="false" ht="13.5" hidden="false" customHeight="false" outlineLevel="0" collapsed="false">
      <c r="A29" s="10" t="n">
        <v>26</v>
      </c>
      <c r="B29" s="15"/>
      <c r="C29" s="15"/>
      <c r="D29" s="16"/>
      <c r="E29" s="13"/>
      <c r="F29" s="10" t="n">
        <v>26</v>
      </c>
      <c r="G29" s="14"/>
      <c r="H29" s="14"/>
      <c r="I29" s="14"/>
    </row>
    <row r="30" customFormat="false" ht="13.5" hidden="false" customHeight="false" outlineLevel="0" collapsed="false">
      <c r="A30" s="10" t="n">
        <v>27</v>
      </c>
      <c r="B30" s="15"/>
      <c r="C30" s="15"/>
      <c r="D30" s="16" t="s">
        <v>55</v>
      </c>
      <c r="E30" s="13" t="s">
        <v>56</v>
      </c>
      <c r="F30" s="10" t="n">
        <v>27</v>
      </c>
      <c r="G30" s="14"/>
      <c r="H30" s="14"/>
      <c r="I30" s="14"/>
    </row>
    <row r="31" customFormat="false" ht="22.5" hidden="false" customHeight="false" outlineLevel="0" collapsed="false">
      <c r="A31" s="10" t="n">
        <v>28</v>
      </c>
      <c r="B31" s="11" t="s">
        <v>57</v>
      </c>
      <c r="C31" s="15"/>
      <c r="D31" s="16" t="s">
        <v>58</v>
      </c>
      <c r="E31" s="13" t="s">
        <v>59</v>
      </c>
      <c r="F31" s="10" t="n">
        <v>28</v>
      </c>
      <c r="G31" s="14" t="s">
        <v>60</v>
      </c>
      <c r="H31" s="14" t="s">
        <v>60</v>
      </c>
      <c r="I31" s="14" t="s">
        <v>61</v>
      </c>
    </row>
    <row r="32" customFormat="false" ht="13.5" hidden="false" customHeight="false" outlineLevel="0" collapsed="false">
      <c r="A32" s="10" t="n">
        <v>29</v>
      </c>
      <c r="B32" s="15" t="s">
        <v>62</v>
      </c>
      <c r="C32" s="15"/>
      <c r="D32" s="16"/>
      <c r="E32" s="13"/>
      <c r="F32" s="10" t="n">
        <v>29</v>
      </c>
      <c r="G32" s="14"/>
      <c r="H32" s="14"/>
      <c r="I32" s="14"/>
    </row>
    <row r="33" customFormat="false" ht="13.5" hidden="false" customHeight="false" outlineLevel="0" collapsed="false">
      <c r="A33" s="10" t="n">
        <v>30</v>
      </c>
      <c r="B33" s="15" t="s">
        <v>63</v>
      </c>
      <c r="C33" s="15"/>
      <c r="D33" s="16"/>
      <c r="E33" s="13"/>
      <c r="F33" s="10" t="n">
        <v>30</v>
      </c>
      <c r="G33" s="14"/>
      <c r="H33" s="14"/>
      <c r="I33" s="14"/>
    </row>
    <row r="34" customFormat="false" ht="13.5" hidden="false" customHeight="false" outlineLevel="0" collapsed="false">
      <c r="A34" s="10" t="n">
        <v>31</v>
      </c>
      <c r="B34" s="15" t="s">
        <v>64</v>
      </c>
      <c r="C34" s="15"/>
      <c r="D34" s="16"/>
      <c r="E34" s="13" t="s">
        <v>64</v>
      </c>
      <c r="F34" s="10" t="n">
        <v>31</v>
      </c>
      <c r="G34" s="14"/>
      <c r="H34" s="15"/>
      <c r="I34" s="14"/>
    </row>
    <row r="35" s="7" customFormat="true" ht="13.5" hidden="false" customHeight="false" outlineLevel="0" collapsed="false">
      <c r="A35" s="30"/>
      <c r="B35" s="31" t="s">
        <v>65</v>
      </c>
      <c r="C35" s="31"/>
      <c r="D35" s="31" t="s">
        <v>65</v>
      </c>
      <c r="E35" s="32" t="s">
        <v>65</v>
      </c>
      <c r="F35" s="30"/>
    </row>
    <row r="36" customFormat="false" ht="13.5" hidden="false" customHeight="false" outlineLevel="0" collapsed="false">
      <c r="A36" s="33"/>
      <c r="B36" s="34" t="s">
        <v>66</v>
      </c>
      <c r="C36" s="34"/>
      <c r="D36" s="35" t="s">
        <v>67</v>
      </c>
      <c r="E36" s="36" t="s">
        <v>68</v>
      </c>
      <c r="F36" s="33"/>
    </row>
    <row r="37" customFormat="false" ht="13.5" hidden="false" customHeight="false" outlineLevel="0" collapsed="false">
      <c r="A37" s="33"/>
      <c r="B37" s="37" t="s">
        <v>69</v>
      </c>
      <c r="C37" s="37"/>
      <c r="D37" s="38" t="s">
        <v>70</v>
      </c>
      <c r="E37" s="39" t="s">
        <v>71</v>
      </c>
      <c r="F37" s="33"/>
    </row>
    <row r="38" customFormat="false" ht="13.5" hidden="false" customHeight="false" outlineLevel="0" collapsed="false">
      <c r="A38" s="33"/>
      <c r="B38" s="37" t="s">
        <v>72</v>
      </c>
      <c r="C38" s="37"/>
      <c r="D38" s="38" t="s">
        <v>73</v>
      </c>
      <c r="E38" s="39" t="s">
        <v>73</v>
      </c>
      <c r="F38" s="33"/>
    </row>
    <row r="39" customFormat="false" ht="13.5" hidden="false" customHeight="false" outlineLevel="0" collapsed="false">
      <c r="A39" s="33"/>
      <c r="B39" s="37" t="s">
        <v>74</v>
      </c>
      <c r="C39" s="37"/>
      <c r="D39" s="38" t="s">
        <v>75</v>
      </c>
      <c r="E39" s="39" t="s">
        <v>76</v>
      </c>
      <c r="F39" s="33"/>
    </row>
    <row r="40" customFormat="false" ht="13.5" hidden="false" customHeight="false" outlineLevel="0" collapsed="false">
      <c r="A40" s="33"/>
      <c r="B40" s="37" t="s">
        <v>77</v>
      </c>
      <c r="C40" s="37"/>
      <c r="D40" s="38" t="s">
        <v>78</v>
      </c>
      <c r="E40" s="39" t="s">
        <v>79</v>
      </c>
      <c r="F40" s="33"/>
    </row>
    <row r="41" customFormat="false" ht="13.5" hidden="false" customHeight="false" outlineLevel="0" collapsed="false">
      <c r="A41" s="33"/>
      <c r="B41" s="37" t="s">
        <v>80</v>
      </c>
      <c r="C41" s="37"/>
      <c r="D41" s="38"/>
      <c r="E41" s="39" t="s">
        <v>81</v>
      </c>
      <c r="F41" s="33"/>
    </row>
    <row r="42" customFormat="false" ht="13.5" hidden="false" customHeight="false" outlineLevel="0" collapsed="false">
      <c r="A42" s="33"/>
      <c r="B42" s="37" t="s">
        <v>82</v>
      </c>
      <c r="C42" s="37"/>
      <c r="D42" s="38"/>
      <c r="E42" s="39" t="s">
        <v>83</v>
      </c>
      <c r="F42" s="33"/>
    </row>
    <row r="43" customFormat="false" ht="13.5" hidden="false" customHeight="false" outlineLevel="0" collapsed="false">
      <c r="A43" s="33"/>
      <c r="B43" s="37" t="s">
        <v>84</v>
      </c>
      <c r="C43" s="37"/>
      <c r="D43" s="38"/>
      <c r="E43" s="39" t="s">
        <v>75</v>
      </c>
      <c r="F43" s="33"/>
    </row>
    <row r="44" customFormat="false" ht="13.5" hidden="false" customHeight="false" outlineLevel="0" collapsed="false">
      <c r="A44" s="33"/>
      <c r="B44" s="37" t="s">
        <v>85</v>
      </c>
      <c r="C44" s="37"/>
      <c r="D44" s="38"/>
      <c r="E44" s="39"/>
      <c r="F44" s="33"/>
    </row>
    <row r="45" customFormat="false" ht="13.5" hidden="false" customHeight="false" outlineLevel="0" collapsed="false">
      <c r="A45" s="33"/>
      <c r="B45" s="37" t="s">
        <v>68</v>
      </c>
      <c r="C45" s="37"/>
      <c r="D45" s="38"/>
      <c r="E45" s="39"/>
      <c r="F45" s="33"/>
    </row>
    <row r="46" customFormat="false" ht="13.5" hidden="false" customHeight="false" outlineLevel="0" collapsed="false">
      <c r="A46" s="33"/>
      <c r="B46" s="37" t="s">
        <v>86</v>
      </c>
      <c r="C46" s="37"/>
      <c r="D46" s="38"/>
      <c r="E46" s="39"/>
      <c r="F46" s="33"/>
    </row>
    <row r="47" customFormat="false" ht="13.5" hidden="false" customHeight="false" outlineLevel="0" collapsed="false">
      <c r="A47" s="33"/>
      <c r="B47" s="37" t="s">
        <v>87</v>
      </c>
      <c r="C47" s="37"/>
      <c r="D47" s="38"/>
      <c r="E47" s="39"/>
      <c r="F47" s="33"/>
    </row>
    <row r="48" customFormat="false" ht="13.5" hidden="false" customHeight="false" outlineLevel="0" collapsed="false">
      <c r="A48" s="33"/>
      <c r="B48" s="37" t="s">
        <v>88</v>
      </c>
      <c r="C48" s="37"/>
      <c r="D48" s="38"/>
      <c r="E48" s="39"/>
      <c r="F48" s="33"/>
    </row>
    <row r="49" customFormat="false" ht="13.5" hidden="false" customHeight="false" outlineLevel="0" collapsed="false">
      <c r="A49" s="33"/>
      <c r="B49" s="37" t="s">
        <v>89</v>
      </c>
      <c r="C49" s="37"/>
      <c r="D49" s="38"/>
      <c r="E49" s="39"/>
      <c r="F49" s="33"/>
    </row>
    <row r="50" customFormat="false" ht="13.5" hidden="false" customHeight="false" outlineLevel="0" collapsed="false">
      <c r="A50" s="33"/>
      <c r="B50" s="37" t="s">
        <v>90</v>
      </c>
      <c r="C50" s="37"/>
      <c r="D50" s="38"/>
      <c r="E50" s="39"/>
      <c r="F50" s="33"/>
    </row>
    <row r="51" customFormat="false" ht="13.5" hidden="false" customHeight="false" outlineLevel="0" collapsed="false">
      <c r="A51" s="33"/>
      <c r="B51" s="37" t="s">
        <v>91</v>
      </c>
      <c r="C51" s="37"/>
      <c r="D51" s="38"/>
      <c r="E51" s="39"/>
      <c r="F51" s="33"/>
    </row>
    <row r="52" customFormat="false" ht="13.5" hidden="false" customHeight="false" outlineLevel="0" collapsed="false">
      <c r="A52" s="33"/>
      <c r="B52" s="40" t="s">
        <v>78</v>
      </c>
      <c r="C52" s="40"/>
      <c r="D52" s="38"/>
      <c r="E52" s="39"/>
      <c r="F52" s="33"/>
    </row>
    <row r="53" customFormat="false" ht="13.5" hidden="false" customHeight="false" outlineLevel="0" collapsed="false">
      <c r="A53" s="33"/>
      <c r="B53" s="41" t="s">
        <v>83</v>
      </c>
      <c r="C53" s="41"/>
      <c r="D53" s="42"/>
      <c r="E53" s="43"/>
      <c r="F53" s="33"/>
    </row>
    <row r="56" customFormat="false" ht="13.5" hidden="false" customHeight="false" outlineLevel="0" collapsed="false">
      <c r="B56" s="44" t="s">
        <v>92</v>
      </c>
    </row>
    <row r="57" customFormat="false" ht="13.5" hidden="false" customHeight="false" outlineLevel="0" collapsed="false">
      <c r="B57" s="44" t="s">
        <v>93</v>
      </c>
    </row>
    <row r="58" customFormat="false" ht="13.5" hidden="false" customHeight="false" outlineLevel="0" collapsed="false">
      <c r="B58" s="44" t="s">
        <v>94</v>
      </c>
    </row>
    <row r="59" customFormat="false" ht="13.5" hidden="false" customHeight="false" outlineLevel="0" collapsed="false">
      <c r="B59" s="44" t="s">
        <v>95</v>
      </c>
    </row>
    <row r="64" customFormat="false" ht="13.5" hidden="false" customHeight="false" outlineLevel="0" collapsed="false">
      <c r="B64" s="0" t="s">
        <v>96</v>
      </c>
    </row>
    <row r="65" customFormat="false" ht="13.5" hidden="false" customHeight="false" outlineLevel="0" collapsed="false">
      <c r="B65" s="0" t="s">
        <v>97</v>
      </c>
      <c r="C65" s="0" t="s">
        <v>98</v>
      </c>
      <c r="D65" s="0" t="s">
        <v>99</v>
      </c>
    </row>
    <row r="66" customFormat="false" ht="13.5" hidden="false" customHeight="false" outlineLevel="0" collapsed="false">
      <c r="C66" s="0" t="s">
        <v>100</v>
      </c>
    </row>
    <row r="67" customFormat="false" ht="13.5" hidden="false" customHeight="false" outlineLevel="0" collapsed="false">
      <c r="C67" s="0" t="s">
        <v>101</v>
      </c>
      <c r="D67" s="0" t="s">
        <v>102</v>
      </c>
    </row>
    <row r="69" customFormat="false" ht="13.5" hidden="false" customHeight="false" outlineLevel="0" collapsed="false">
      <c r="C69" s="0" t="s">
        <v>103</v>
      </c>
    </row>
    <row r="70" customFormat="false" ht="13.5" hidden="false" customHeight="false" outlineLevel="0" collapsed="false">
      <c r="C70" s="0" t="s">
        <v>104</v>
      </c>
    </row>
    <row r="72" customFormat="false" ht="13.5" hidden="false" customHeight="false" outlineLevel="0" collapsed="false">
      <c r="B72" s="0" t="s">
        <v>105</v>
      </c>
      <c r="C72" s="0" t="s">
        <v>106</v>
      </c>
    </row>
    <row r="73" customFormat="false" ht="13.5" hidden="false" customHeight="false" outlineLevel="0" collapsed="false">
      <c r="C73" s="0" t="s">
        <v>107</v>
      </c>
    </row>
    <row r="76" customFormat="false" ht="13.5" hidden="false" customHeight="false" outlineLevel="0" collapsed="false">
      <c r="B76" s="0" t="s">
        <v>108</v>
      </c>
      <c r="C76" s="0" t="s">
        <v>98</v>
      </c>
      <c r="D76" s="0" t="s">
        <v>109</v>
      </c>
    </row>
    <row r="77" customFormat="false" ht="13.5" hidden="false" customHeight="false" outlineLevel="0" collapsed="false">
      <c r="C77" s="0" t="s">
        <v>110</v>
      </c>
    </row>
    <row r="78" customFormat="false" ht="13.5" hidden="false" customHeight="false" outlineLevel="0" collapsed="false">
      <c r="C78" s="0" t="s">
        <v>111</v>
      </c>
    </row>
    <row r="80" customFormat="false" ht="13.5" hidden="false" customHeight="false" outlineLevel="0" collapsed="false">
      <c r="C80" s="0" t="s">
        <v>112</v>
      </c>
    </row>
    <row r="81" customFormat="false" ht="13.5" hidden="false" customHeight="false" outlineLevel="0" collapsed="false">
      <c r="C81" s="0" t="s">
        <v>104</v>
      </c>
    </row>
    <row r="83" customFormat="false" ht="13.5" hidden="false" customHeight="false" outlineLevel="0" collapsed="false">
      <c r="B83" s="0" t="s">
        <v>113</v>
      </c>
      <c r="C83" s="0" t="s">
        <v>106</v>
      </c>
    </row>
    <row r="84" customFormat="false" ht="13.5" hidden="false" customHeight="false" outlineLevel="0" collapsed="false">
      <c r="C84" s="0" t="s">
        <v>107</v>
      </c>
    </row>
    <row r="87" customFormat="false" ht="13.5" hidden="false" customHeight="false" outlineLevel="0" collapsed="false">
      <c r="B87" s="0" t="s">
        <v>114</v>
      </c>
    </row>
    <row r="88" customFormat="false" ht="13.5" hidden="false" customHeight="false" outlineLevel="0" collapsed="false">
      <c r="C88" s="0" t="s">
        <v>115</v>
      </c>
    </row>
    <row r="91" customFormat="false" ht="13.5" hidden="false" customHeight="false" outlineLevel="0" collapsed="false">
      <c r="B91" s="0" t="s">
        <v>116</v>
      </c>
    </row>
    <row r="92" customFormat="false" ht="13.5" hidden="false" customHeight="false" outlineLevel="0" collapsed="false">
      <c r="B92" s="0" t="s">
        <v>117</v>
      </c>
    </row>
    <row r="95" customFormat="false" ht="13.5" hidden="false" customHeight="false" outlineLevel="0" collapsed="false">
      <c r="B95" s="0" t="s">
        <v>118</v>
      </c>
      <c r="C95" s="0" t="s">
        <v>106</v>
      </c>
    </row>
    <row r="96" customFormat="false" ht="13.5" hidden="false" customHeight="false" outlineLevel="0" collapsed="false">
      <c r="C96" s="0" t="s">
        <v>98</v>
      </c>
      <c r="D96" s="0" t="s">
        <v>119</v>
      </c>
    </row>
  </sheetData>
  <mergeCells count="1">
    <mergeCell ref="B2:E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13.26"/>
    <col collapsed="false" customWidth="true" hidden="false" outlineLevel="0" max="2" min="2" style="7" width="62.25"/>
    <col collapsed="false" customWidth="true" hidden="false" outlineLevel="0" max="3" min="3" style="0" width="13.88"/>
    <col collapsed="false" customWidth="true" hidden="false" outlineLevel="0" max="5" min="5" style="0" width="9.88"/>
  </cols>
  <sheetData>
    <row r="1" customFormat="false" ht="18.75" hidden="false" customHeight="false" outlineLevel="0" collapsed="false">
      <c r="A1" s="93" t="s">
        <v>329</v>
      </c>
      <c r="B1" s="93"/>
      <c r="C1" s="93"/>
    </row>
    <row r="2" customFormat="false" ht="18.75" hidden="false" customHeight="false" outlineLevel="0" collapsed="false">
      <c r="A2" s="94"/>
      <c r="B2" s="94"/>
      <c r="C2" s="94"/>
    </row>
    <row r="4" customFormat="false" ht="17.25" hidden="false" customHeight="false" outlineLevel="0" collapsed="false">
      <c r="B4" s="95" t="s">
        <v>330</v>
      </c>
    </row>
    <row r="5" customFormat="false" ht="14.25" hidden="false" customHeight="false" outlineLevel="0" collapsed="false">
      <c r="B5" s="96" t="s">
        <v>331</v>
      </c>
    </row>
    <row r="6" customFormat="false" ht="14.25" hidden="false" customHeight="false" outlineLevel="0" collapsed="false">
      <c r="B6" s="97"/>
    </row>
    <row r="7" customFormat="false" ht="14.25" hidden="false" customHeight="false" outlineLevel="0" collapsed="false">
      <c r="B7" s="97"/>
    </row>
    <row r="8" customFormat="false" ht="14.25" hidden="false" customHeight="false" outlineLevel="0" collapsed="false">
      <c r="B8" s="98" t="s">
        <v>332</v>
      </c>
      <c r="D8" s="0" t="s">
        <v>333</v>
      </c>
    </row>
    <row r="9" customFormat="false" ht="14.25" hidden="false" customHeight="false" outlineLevel="0" collapsed="false">
      <c r="B9" s="98"/>
      <c r="D9" s="0" t="s">
        <v>334</v>
      </c>
      <c r="E9" s="0" t="s">
        <v>335</v>
      </c>
      <c r="G9" s="99" t="s">
        <v>336</v>
      </c>
    </row>
    <row r="10" customFormat="false" ht="14.25" hidden="false" customHeight="false" outlineLevel="0" collapsed="false">
      <c r="B10" s="98" t="s">
        <v>337</v>
      </c>
      <c r="D10" s="0" t="s">
        <v>338</v>
      </c>
      <c r="E10" s="0" t="s">
        <v>338</v>
      </c>
      <c r="G10" s="99" t="s">
        <v>339</v>
      </c>
    </row>
    <row r="11" customFormat="false" ht="14.25" hidden="false" customHeight="false" outlineLevel="0" collapsed="false">
      <c r="B11" s="98"/>
      <c r="D11" s="0" t="s">
        <v>340</v>
      </c>
    </row>
    <row r="12" customFormat="false" ht="14.25" hidden="false" customHeight="false" outlineLevel="0" collapsed="false">
      <c r="B12" s="98" t="s">
        <v>341</v>
      </c>
      <c r="D12" s="0" t="s">
        <v>338</v>
      </c>
      <c r="E12" s="0" t="s">
        <v>338</v>
      </c>
    </row>
    <row r="13" customFormat="false" ht="14.25" hidden="false" customHeight="false" outlineLevel="0" collapsed="false">
      <c r="B13" s="98"/>
      <c r="D13" s="0" t="s">
        <v>342</v>
      </c>
      <c r="E13" s="0" t="s">
        <v>343</v>
      </c>
    </row>
    <row r="14" customFormat="false" ht="14.25" hidden="false" customHeight="false" outlineLevel="0" collapsed="false">
      <c r="B14" s="98" t="s">
        <v>344</v>
      </c>
      <c r="E14" s="0" t="s">
        <v>338</v>
      </c>
      <c r="G14" s="99" t="s">
        <v>345</v>
      </c>
    </row>
    <row r="15" customFormat="false" ht="14.25" hidden="false" customHeight="false" outlineLevel="0" collapsed="false">
      <c r="B15" s="98"/>
      <c r="E15" s="0" t="s">
        <v>346</v>
      </c>
    </row>
    <row r="16" customFormat="false" ht="14.25" hidden="false" customHeight="false" outlineLevel="0" collapsed="false">
      <c r="B16" s="98" t="s">
        <v>347</v>
      </c>
      <c r="E16" s="0" t="s">
        <v>338</v>
      </c>
    </row>
    <row r="17" customFormat="false" ht="14.25" hidden="false" customHeight="false" outlineLevel="0" collapsed="false">
      <c r="B17" s="98"/>
      <c r="E17" s="0" t="s">
        <v>348</v>
      </c>
    </row>
    <row r="18" customFormat="false" ht="14.25" hidden="false" customHeight="false" outlineLevel="0" collapsed="false">
      <c r="B18" s="98"/>
    </row>
    <row r="20" customFormat="false" ht="17.25" hidden="false" customHeight="false" outlineLevel="0" collapsed="false">
      <c r="B20" s="95" t="s">
        <v>349</v>
      </c>
    </row>
    <row r="25" customFormat="false" ht="17.25" hidden="false" customHeight="false" outlineLevel="0" collapsed="false">
      <c r="B25" s="95" t="s">
        <v>350</v>
      </c>
    </row>
    <row r="26" customFormat="false" ht="14.25" hidden="false" customHeight="false" outlineLevel="0" collapsed="false">
      <c r="B26" s="96" t="s">
        <v>331</v>
      </c>
    </row>
    <row r="27" customFormat="false" ht="14.25" hidden="false" customHeight="false" outlineLevel="0" collapsed="false">
      <c r="B27" s="96"/>
    </row>
    <row r="28" customFormat="false" ht="14.25" hidden="false" customHeight="false" outlineLevel="0" collapsed="false">
      <c r="B28" s="97"/>
    </row>
    <row r="29" customFormat="false" ht="14.25" hidden="false" customHeight="false" outlineLevel="0" collapsed="false">
      <c r="B29" s="98" t="s">
        <v>351</v>
      </c>
      <c r="D29" s="0" t="s">
        <v>352</v>
      </c>
    </row>
    <row r="30" customFormat="false" ht="14.25" hidden="false" customHeight="false" outlineLevel="0" collapsed="false">
      <c r="B30" s="98"/>
      <c r="D30" s="0" t="s">
        <v>353</v>
      </c>
    </row>
    <row r="31" customFormat="false" ht="14.25" hidden="false" customHeight="false" outlineLevel="0" collapsed="false">
      <c r="B31" s="98" t="s">
        <v>354</v>
      </c>
      <c r="E31" s="0" t="s">
        <v>338</v>
      </c>
      <c r="I31" s="99" t="s">
        <v>355</v>
      </c>
    </row>
    <row r="32" customFormat="false" ht="14.25" hidden="false" customHeight="false" outlineLevel="0" collapsed="false">
      <c r="B32" s="98"/>
      <c r="D32" s="0" t="s">
        <v>356</v>
      </c>
    </row>
    <row r="33" customFormat="false" ht="14.25" hidden="false" customHeight="false" outlineLevel="0" collapsed="false">
      <c r="B33" s="98" t="s">
        <v>357</v>
      </c>
      <c r="D33" s="0" t="s">
        <v>358</v>
      </c>
    </row>
    <row r="34" customFormat="false" ht="14.25" hidden="false" customHeight="false" outlineLevel="0" collapsed="false">
      <c r="B34" s="98" t="s">
        <v>359</v>
      </c>
      <c r="D34" s="0" t="s">
        <v>360</v>
      </c>
    </row>
    <row r="35" customFormat="false" ht="14.25" hidden="false" customHeight="false" outlineLevel="0" collapsed="false">
      <c r="B35" s="98" t="s">
        <v>361</v>
      </c>
      <c r="D35" s="0" t="s">
        <v>362</v>
      </c>
    </row>
    <row r="36" customFormat="false" ht="14.25" hidden="false" customHeight="false" outlineLevel="0" collapsed="false">
      <c r="B36" s="98"/>
      <c r="E36" s="0" t="s">
        <v>338</v>
      </c>
    </row>
    <row r="37" customFormat="false" ht="14.25" hidden="false" customHeight="false" outlineLevel="0" collapsed="false">
      <c r="B37" s="98" t="s">
        <v>363</v>
      </c>
      <c r="D37" s="0" t="s">
        <v>364</v>
      </c>
    </row>
    <row r="38" customFormat="false" ht="14.25" hidden="false" customHeight="false" outlineLevel="0" collapsed="false">
      <c r="B38" s="97"/>
      <c r="D38" s="0" t="s">
        <v>365</v>
      </c>
    </row>
    <row r="39" customFormat="false" ht="14.25" hidden="false" customHeight="false" outlineLevel="0" collapsed="false">
      <c r="B39" s="97"/>
      <c r="D39" s="0" t="s">
        <v>366</v>
      </c>
    </row>
    <row r="40" customFormat="false" ht="14.25" hidden="false" customHeight="false" outlineLevel="0" collapsed="false">
      <c r="B40" s="97"/>
      <c r="D40" s="0" t="s">
        <v>367</v>
      </c>
    </row>
  </sheetData>
  <mergeCells count="1">
    <mergeCell ref="A1:C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3.25"/>
    <col collapsed="false" customWidth="true" hidden="false" outlineLevel="0" max="2" min="2" style="0" width="16.39"/>
    <col collapsed="false" customWidth="true" hidden="false" outlineLevel="0" max="3" min="3" style="0" width="17"/>
    <col collapsed="false" customWidth="true" hidden="false" outlineLevel="0" max="4" min="4" style="0" width="17.89"/>
    <col collapsed="false" customWidth="true" hidden="false" outlineLevel="0" max="5" min="5" style="0" width="10.76"/>
    <col collapsed="false" customWidth="true" hidden="false" outlineLevel="0" max="6" min="6" style="0" width="23.9"/>
  </cols>
  <sheetData>
    <row r="1" customFormat="false" ht="24" hidden="false" customHeight="false" outlineLevel="0" collapsed="false">
      <c r="A1" s="100" t="s">
        <v>368</v>
      </c>
      <c r="B1" s="100"/>
      <c r="C1" s="100"/>
      <c r="D1" s="100"/>
      <c r="E1" s="100"/>
      <c r="F1" s="100"/>
    </row>
    <row r="3" customFormat="false" ht="14.25" hidden="false" customHeight="false" outlineLevel="0" collapsed="false">
      <c r="A3" s="101"/>
      <c r="B3" s="101"/>
    </row>
    <row r="4" customFormat="false" ht="14.25" hidden="false" customHeight="false" outlineLevel="0" collapsed="false">
      <c r="A4" s="102" t="s">
        <v>369</v>
      </c>
      <c r="B4" s="102"/>
    </row>
    <row r="5" customFormat="false" ht="14.25" hidden="false" customHeight="false" outlineLevel="0" collapsed="false">
      <c r="A5" s="102" t="s">
        <v>370</v>
      </c>
      <c r="B5" s="102"/>
    </row>
    <row r="6" customFormat="false" ht="18.75" hidden="false" customHeight="false" outlineLevel="0" collapsed="false">
      <c r="A6" s="103" t="s">
        <v>371</v>
      </c>
      <c r="B6" s="103"/>
    </row>
    <row r="8" customFormat="false" ht="21" hidden="false" customHeight="true" outlineLevel="0" collapsed="false">
      <c r="A8" s="3"/>
      <c r="B8" s="3" t="s">
        <v>372</v>
      </c>
      <c r="C8" s="6" t="s">
        <v>275</v>
      </c>
      <c r="D8" s="6" t="s">
        <v>276</v>
      </c>
      <c r="E8" s="6" t="s">
        <v>373</v>
      </c>
      <c r="F8" s="6" t="s">
        <v>374</v>
      </c>
    </row>
    <row r="9" customFormat="false" ht="21" hidden="false" customHeight="true" outlineLevel="0" collapsed="false">
      <c r="A9" s="66" t="n">
        <v>1</v>
      </c>
      <c r="B9" s="104"/>
      <c r="C9" s="104"/>
      <c r="D9" s="104"/>
      <c r="E9" s="104"/>
      <c r="F9" s="104"/>
    </row>
    <row r="10" customFormat="false" ht="21" hidden="false" customHeight="true" outlineLevel="0" collapsed="false">
      <c r="A10" s="66" t="n">
        <v>2</v>
      </c>
      <c r="B10" s="104"/>
      <c r="C10" s="104"/>
      <c r="D10" s="104"/>
      <c r="E10" s="104"/>
      <c r="F10" s="104"/>
    </row>
    <row r="11" customFormat="false" ht="21" hidden="false" customHeight="true" outlineLevel="0" collapsed="false">
      <c r="A11" s="66" t="n">
        <v>3</v>
      </c>
      <c r="B11" s="104"/>
      <c r="C11" s="104"/>
      <c r="D11" s="104"/>
      <c r="E11" s="104"/>
      <c r="F11" s="104"/>
    </row>
    <row r="12" customFormat="false" ht="21" hidden="false" customHeight="true" outlineLevel="0" collapsed="false">
      <c r="A12" s="66" t="n">
        <v>4</v>
      </c>
      <c r="B12" s="104"/>
      <c r="C12" s="104"/>
      <c r="D12" s="104"/>
      <c r="E12" s="104"/>
      <c r="F12" s="104"/>
    </row>
    <row r="13" customFormat="false" ht="21" hidden="false" customHeight="true" outlineLevel="0" collapsed="false">
      <c r="A13" s="66" t="n">
        <v>5</v>
      </c>
      <c r="B13" s="104"/>
      <c r="C13" s="104"/>
      <c r="D13" s="104"/>
      <c r="E13" s="104"/>
      <c r="F13" s="104"/>
    </row>
    <row r="14" customFormat="false" ht="21" hidden="false" customHeight="true" outlineLevel="0" collapsed="false">
      <c r="A14" s="66" t="n">
        <v>6</v>
      </c>
      <c r="B14" s="104"/>
      <c r="C14" s="104"/>
      <c r="D14" s="104"/>
      <c r="E14" s="104"/>
      <c r="F14" s="104"/>
    </row>
    <row r="15" customFormat="false" ht="21" hidden="false" customHeight="true" outlineLevel="0" collapsed="false">
      <c r="A15" s="66" t="n">
        <v>7</v>
      </c>
      <c r="B15" s="104"/>
      <c r="C15" s="104"/>
      <c r="D15" s="104"/>
      <c r="E15" s="104"/>
      <c r="F15" s="104"/>
    </row>
    <row r="16" customFormat="false" ht="21" hidden="false" customHeight="true" outlineLevel="0" collapsed="false">
      <c r="A16" s="66" t="n">
        <v>8</v>
      </c>
      <c r="B16" s="104"/>
      <c r="C16" s="104"/>
      <c r="D16" s="104"/>
      <c r="E16" s="104"/>
      <c r="F16" s="104"/>
    </row>
    <row r="17" customFormat="false" ht="21" hidden="false" customHeight="true" outlineLevel="0" collapsed="false">
      <c r="A17" s="66" t="n">
        <v>9</v>
      </c>
      <c r="B17" s="104"/>
      <c r="C17" s="104"/>
      <c r="D17" s="104"/>
      <c r="E17" s="104"/>
      <c r="F17" s="104"/>
    </row>
    <row r="18" customFormat="false" ht="21" hidden="false" customHeight="true" outlineLevel="0" collapsed="false">
      <c r="A18" s="66" t="n">
        <v>10</v>
      </c>
      <c r="B18" s="104"/>
      <c r="C18" s="104"/>
      <c r="D18" s="104"/>
      <c r="E18" s="104"/>
      <c r="F18" s="104"/>
    </row>
    <row r="21" customFormat="false" ht="20.25" hidden="false" customHeight="true" outlineLevel="0" collapsed="false">
      <c r="A21" s="105" t="s">
        <v>375</v>
      </c>
      <c r="B21" s="105"/>
      <c r="C21" s="105"/>
      <c r="D21" s="105"/>
    </row>
    <row r="22" customFormat="false" ht="20.25" hidden="false" customHeight="true" outlineLevel="0" collapsed="false">
      <c r="A22" s="106" t="s">
        <v>376</v>
      </c>
      <c r="B22" s="106"/>
      <c r="C22" s="106"/>
    </row>
    <row r="23" customFormat="false" ht="20.25" hidden="false" customHeight="true" outlineLevel="0" collapsed="false">
      <c r="A23" s="105" t="s">
        <v>377</v>
      </c>
      <c r="B23" s="105"/>
      <c r="C23" s="105"/>
      <c r="D23" s="105"/>
    </row>
    <row r="26" customFormat="false" ht="13.5" hidden="false" customHeight="false" outlineLevel="0" collapsed="false">
      <c r="A26" s="0" t="s">
        <v>378</v>
      </c>
    </row>
    <row r="27" customFormat="false" ht="13.5" hidden="false" customHeight="false" outlineLevel="0" collapsed="false">
      <c r="A27" s="107"/>
      <c r="B27" s="108"/>
      <c r="C27" s="108"/>
      <c r="D27" s="108"/>
      <c r="E27" s="108"/>
      <c r="F27" s="109"/>
    </row>
    <row r="28" customFormat="false" ht="13.5" hidden="false" customHeight="false" outlineLevel="0" collapsed="false">
      <c r="A28" s="110"/>
      <c r="B28" s="111"/>
      <c r="C28" s="111"/>
      <c r="D28" s="111"/>
      <c r="E28" s="111"/>
      <c r="F28" s="112"/>
    </row>
    <row r="29" customFormat="false" ht="13.5" hidden="false" customHeight="false" outlineLevel="0" collapsed="false">
      <c r="A29" s="110"/>
      <c r="B29" s="111"/>
      <c r="C29" s="111"/>
      <c r="D29" s="111"/>
      <c r="E29" s="111"/>
      <c r="F29" s="112"/>
    </row>
    <row r="30" customFormat="false" ht="13.5" hidden="false" customHeight="false" outlineLevel="0" collapsed="false">
      <c r="A30" s="110"/>
      <c r="B30" s="111"/>
      <c r="C30" s="111"/>
      <c r="D30" s="111"/>
      <c r="E30" s="111"/>
      <c r="F30" s="112"/>
    </row>
    <row r="31" customFormat="false" ht="13.5" hidden="false" customHeight="false" outlineLevel="0" collapsed="false">
      <c r="A31" s="110"/>
      <c r="B31" s="111"/>
      <c r="C31" s="111"/>
      <c r="D31" s="111"/>
      <c r="E31" s="111"/>
      <c r="F31" s="112"/>
    </row>
    <row r="32" customFormat="false" ht="13.5" hidden="false" customHeight="false" outlineLevel="0" collapsed="false">
      <c r="A32" s="110"/>
      <c r="B32" s="111"/>
      <c r="C32" s="111"/>
      <c r="D32" s="111"/>
      <c r="E32" s="111"/>
      <c r="F32" s="112"/>
    </row>
    <row r="33" customFormat="false" ht="13.5" hidden="false" customHeight="false" outlineLevel="0" collapsed="false">
      <c r="A33" s="113"/>
      <c r="B33" s="105"/>
      <c r="C33" s="105"/>
      <c r="D33" s="105"/>
      <c r="E33" s="105"/>
      <c r="F33" s="114"/>
    </row>
    <row r="36" customFormat="false" ht="13.5" hidden="false" customHeight="false" outlineLevel="0" collapsed="false">
      <c r="A36" s="0" t="s">
        <v>379</v>
      </c>
    </row>
  </sheetData>
  <mergeCells count="1">
    <mergeCell ref="A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3.63"/>
    <col collapsed="false" customWidth="true" hidden="false" outlineLevel="0" max="2" min="2" style="0" width="16.39"/>
    <col collapsed="false" customWidth="true" hidden="false" outlineLevel="0" max="3" min="3" style="0" width="17"/>
    <col collapsed="false" customWidth="true" hidden="false" outlineLevel="0" max="4" min="4" style="0" width="17.89"/>
    <col collapsed="false" customWidth="true" hidden="false" outlineLevel="0" max="5" min="5" style="0" width="10"/>
    <col collapsed="false" customWidth="true" hidden="false" outlineLevel="0" max="6" min="6" style="0" width="23.9"/>
  </cols>
  <sheetData>
    <row r="1" customFormat="false" ht="24" hidden="false" customHeight="false" outlineLevel="0" collapsed="false">
      <c r="A1" s="100" t="s">
        <v>380</v>
      </c>
      <c r="B1" s="100"/>
      <c r="C1" s="100"/>
      <c r="D1" s="100"/>
      <c r="E1" s="100"/>
      <c r="F1" s="100"/>
    </row>
    <row r="3" customFormat="false" ht="14.25" hidden="false" customHeight="false" outlineLevel="0" collapsed="false">
      <c r="A3" s="101"/>
      <c r="B3" s="101"/>
    </row>
    <row r="4" customFormat="false" ht="14.25" hidden="false" customHeight="false" outlineLevel="0" collapsed="false">
      <c r="A4" s="102" t="s">
        <v>381</v>
      </c>
      <c r="B4" s="102"/>
    </row>
    <row r="5" customFormat="false" ht="14.25" hidden="false" customHeight="false" outlineLevel="0" collapsed="false">
      <c r="A5" s="102" t="s">
        <v>382</v>
      </c>
      <c r="B5" s="102"/>
    </row>
    <row r="6" customFormat="false" ht="14.25" hidden="false" customHeight="false" outlineLevel="0" collapsed="false">
      <c r="A6" s="102" t="s">
        <v>383</v>
      </c>
      <c r="B6" s="102"/>
    </row>
    <row r="7" customFormat="false" ht="18.75" hidden="false" customHeight="false" outlineLevel="0" collapsed="false">
      <c r="A7" s="103" t="s">
        <v>371</v>
      </c>
      <c r="B7" s="103"/>
    </row>
    <row r="9" customFormat="false" ht="21" hidden="false" customHeight="true" outlineLevel="0" collapsed="false">
      <c r="A9" s="3"/>
      <c r="B9" s="3" t="s">
        <v>372</v>
      </c>
      <c r="C9" s="6" t="s">
        <v>275</v>
      </c>
      <c r="D9" s="6" t="s">
        <v>276</v>
      </c>
      <c r="E9" s="6" t="s">
        <v>373</v>
      </c>
      <c r="F9" s="6" t="s">
        <v>374</v>
      </c>
    </row>
    <row r="10" customFormat="false" ht="21" hidden="false" customHeight="true" outlineLevel="0" collapsed="false">
      <c r="A10" s="104" t="n">
        <v>1</v>
      </c>
      <c r="B10" s="104"/>
      <c r="C10" s="104"/>
      <c r="D10" s="104"/>
      <c r="E10" s="104"/>
      <c r="F10" s="104"/>
    </row>
    <row r="11" customFormat="false" ht="21" hidden="false" customHeight="true" outlineLevel="0" collapsed="false">
      <c r="A11" s="104" t="n">
        <v>2</v>
      </c>
      <c r="B11" s="104"/>
      <c r="C11" s="104"/>
      <c r="D11" s="104"/>
      <c r="E11" s="104"/>
      <c r="F11" s="104"/>
    </row>
    <row r="12" customFormat="false" ht="21" hidden="false" customHeight="true" outlineLevel="0" collapsed="false">
      <c r="A12" s="104" t="n">
        <v>3</v>
      </c>
      <c r="B12" s="104"/>
      <c r="C12" s="104"/>
      <c r="D12" s="104"/>
      <c r="E12" s="104"/>
      <c r="F12" s="104"/>
    </row>
    <row r="13" customFormat="false" ht="21" hidden="false" customHeight="true" outlineLevel="0" collapsed="false">
      <c r="A13" s="104" t="n">
        <v>4</v>
      </c>
      <c r="B13" s="104"/>
      <c r="C13" s="104"/>
      <c r="D13" s="104"/>
      <c r="E13" s="104"/>
      <c r="F13" s="104"/>
    </row>
    <row r="14" customFormat="false" ht="21" hidden="false" customHeight="true" outlineLevel="0" collapsed="false">
      <c r="A14" s="104" t="n">
        <v>5</v>
      </c>
      <c r="B14" s="104"/>
      <c r="C14" s="104"/>
      <c r="D14" s="104"/>
      <c r="E14" s="104"/>
      <c r="F14" s="104"/>
    </row>
    <row r="15" customFormat="false" ht="21" hidden="false" customHeight="true" outlineLevel="0" collapsed="false">
      <c r="A15" s="104" t="n">
        <v>6</v>
      </c>
      <c r="B15" s="104"/>
      <c r="C15" s="104"/>
      <c r="D15" s="104"/>
      <c r="E15" s="104"/>
      <c r="F15" s="104"/>
    </row>
    <row r="16" customFormat="false" ht="21" hidden="false" customHeight="true" outlineLevel="0" collapsed="false">
      <c r="A16" s="104" t="n">
        <v>7</v>
      </c>
      <c r="B16" s="104"/>
      <c r="C16" s="104"/>
      <c r="D16" s="104"/>
      <c r="E16" s="104"/>
      <c r="F16" s="104"/>
    </row>
    <row r="17" customFormat="false" ht="21" hidden="false" customHeight="true" outlineLevel="0" collapsed="false">
      <c r="A17" s="104" t="n">
        <v>8</v>
      </c>
      <c r="B17" s="104"/>
      <c r="C17" s="104"/>
      <c r="D17" s="104"/>
      <c r="E17" s="104"/>
      <c r="F17" s="104"/>
    </row>
    <row r="18" customFormat="false" ht="21" hidden="false" customHeight="true" outlineLevel="0" collapsed="false">
      <c r="A18" s="104" t="n">
        <v>9</v>
      </c>
      <c r="B18" s="104"/>
      <c r="C18" s="104"/>
      <c r="D18" s="104"/>
      <c r="E18" s="104"/>
      <c r="F18" s="104"/>
    </row>
    <row r="19" customFormat="false" ht="21" hidden="false" customHeight="true" outlineLevel="0" collapsed="false">
      <c r="A19" s="104" t="n">
        <v>10</v>
      </c>
      <c r="B19" s="104"/>
      <c r="C19" s="104"/>
      <c r="D19" s="104"/>
      <c r="E19" s="104"/>
      <c r="F19" s="104"/>
    </row>
    <row r="20" customFormat="false" ht="21" hidden="false" customHeight="true" outlineLevel="0" collapsed="false">
      <c r="A20" s="104" t="n">
        <v>11</v>
      </c>
      <c r="B20" s="104"/>
      <c r="C20" s="104"/>
      <c r="D20" s="104"/>
      <c r="E20" s="104"/>
      <c r="F20" s="104"/>
    </row>
    <row r="21" customFormat="false" ht="21" hidden="false" customHeight="true" outlineLevel="0" collapsed="false">
      <c r="A21" s="104" t="n">
        <v>12</v>
      </c>
      <c r="B21" s="104"/>
      <c r="C21" s="104"/>
      <c r="D21" s="104"/>
      <c r="E21" s="104"/>
      <c r="F21" s="104"/>
    </row>
    <row r="22" customFormat="false" ht="21" hidden="false" customHeight="true" outlineLevel="0" collapsed="false">
      <c r="A22" s="104" t="n">
        <v>13</v>
      </c>
      <c r="B22" s="104"/>
      <c r="C22" s="104"/>
      <c r="D22" s="104"/>
      <c r="E22" s="104"/>
      <c r="F22" s="104"/>
    </row>
    <row r="23" customFormat="false" ht="21" hidden="false" customHeight="true" outlineLevel="0" collapsed="false">
      <c r="A23" s="104" t="n">
        <v>14</v>
      </c>
      <c r="B23" s="104"/>
      <c r="C23" s="104"/>
      <c r="D23" s="104"/>
      <c r="E23" s="104"/>
      <c r="F23" s="104"/>
    </row>
    <row r="24" customFormat="false" ht="21" hidden="false" customHeight="true" outlineLevel="0" collapsed="false">
      <c r="A24" s="104" t="n">
        <v>15</v>
      </c>
      <c r="B24" s="104"/>
      <c r="C24" s="104"/>
      <c r="D24" s="104"/>
      <c r="E24" s="104"/>
      <c r="F24" s="104"/>
    </row>
    <row r="25" customFormat="false" ht="21" hidden="false" customHeight="true" outlineLevel="0" collapsed="false">
      <c r="A25" s="104" t="n">
        <v>16</v>
      </c>
      <c r="B25" s="104"/>
      <c r="C25" s="104"/>
      <c r="D25" s="104"/>
      <c r="E25" s="104"/>
      <c r="F25" s="104"/>
    </row>
    <row r="26" customFormat="false" ht="21" hidden="false" customHeight="true" outlineLevel="0" collapsed="false">
      <c r="A26" s="104" t="n">
        <v>17</v>
      </c>
      <c r="B26" s="104"/>
      <c r="C26" s="104"/>
      <c r="D26" s="104"/>
      <c r="E26" s="104"/>
      <c r="F26" s="104"/>
    </row>
    <row r="27" customFormat="false" ht="21" hidden="false" customHeight="true" outlineLevel="0" collapsed="false">
      <c r="A27" s="104" t="n">
        <v>18</v>
      </c>
      <c r="B27" s="104"/>
      <c r="C27" s="104"/>
      <c r="D27" s="104"/>
      <c r="E27" s="104"/>
      <c r="F27" s="104"/>
    </row>
    <row r="28" customFormat="false" ht="21" hidden="false" customHeight="true" outlineLevel="0" collapsed="false">
      <c r="A28" s="104" t="n">
        <v>19</v>
      </c>
      <c r="B28" s="104"/>
      <c r="C28" s="104"/>
      <c r="D28" s="104"/>
      <c r="E28" s="104"/>
      <c r="F28" s="104"/>
    </row>
    <row r="29" customFormat="false" ht="21" hidden="false" customHeight="true" outlineLevel="0" collapsed="false">
      <c r="A29" s="104" t="n">
        <v>20</v>
      </c>
      <c r="B29" s="104"/>
      <c r="C29" s="104"/>
      <c r="D29" s="104"/>
      <c r="E29" s="104"/>
      <c r="F29" s="104"/>
    </row>
    <row r="30" customFormat="false" ht="21" hidden="false" customHeight="true" outlineLevel="0" collapsed="false">
      <c r="A30" s="104" t="n">
        <v>21</v>
      </c>
      <c r="B30" s="104"/>
      <c r="C30" s="104"/>
      <c r="D30" s="104"/>
      <c r="E30" s="104"/>
      <c r="F30" s="104"/>
    </row>
    <row r="31" customFormat="false" ht="21" hidden="false" customHeight="true" outlineLevel="0" collapsed="false">
      <c r="A31" s="104" t="n">
        <v>22</v>
      </c>
      <c r="B31" s="104"/>
      <c r="C31" s="104"/>
      <c r="D31" s="104"/>
      <c r="E31" s="104"/>
      <c r="F31" s="104"/>
    </row>
    <row r="32" customFormat="false" ht="21" hidden="false" customHeight="true" outlineLevel="0" collapsed="false">
      <c r="A32" s="104" t="n">
        <v>23</v>
      </c>
      <c r="B32" s="104"/>
      <c r="C32" s="104"/>
      <c r="D32" s="104"/>
      <c r="E32" s="104"/>
      <c r="F32" s="104"/>
    </row>
    <row r="33" customFormat="false" ht="21" hidden="false" customHeight="true" outlineLevel="0" collapsed="false">
      <c r="A33" s="104" t="n">
        <v>24</v>
      </c>
      <c r="B33" s="104"/>
      <c r="C33" s="104"/>
      <c r="D33" s="104"/>
      <c r="E33" s="104"/>
      <c r="F33" s="104"/>
    </row>
    <row r="34" customFormat="false" ht="21" hidden="false" customHeight="true" outlineLevel="0" collapsed="false">
      <c r="A34" s="104" t="n">
        <v>25</v>
      </c>
      <c r="B34" s="104"/>
      <c r="C34" s="104"/>
      <c r="D34" s="104"/>
      <c r="E34" s="104"/>
      <c r="F34" s="104"/>
    </row>
    <row r="35" customFormat="false" ht="21" hidden="false" customHeight="true" outlineLevel="0" collapsed="false">
      <c r="A35" s="104" t="n">
        <v>26</v>
      </c>
      <c r="B35" s="104"/>
      <c r="C35" s="104"/>
      <c r="D35" s="104"/>
      <c r="E35" s="104"/>
      <c r="F35" s="104"/>
    </row>
    <row r="36" customFormat="false" ht="21" hidden="false" customHeight="true" outlineLevel="0" collapsed="false">
      <c r="A36" s="104" t="n">
        <v>27</v>
      </c>
      <c r="B36" s="104"/>
      <c r="C36" s="104"/>
      <c r="D36" s="104"/>
      <c r="E36" s="104"/>
      <c r="F36" s="104"/>
    </row>
    <row r="37" customFormat="false" ht="21" hidden="false" customHeight="true" outlineLevel="0" collapsed="false">
      <c r="A37" s="104" t="n">
        <v>28</v>
      </c>
      <c r="B37" s="104"/>
      <c r="C37" s="104"/>
      <c r="D37" s="104"/>
      <c r="E37" s="104"/>
      <c r="F37" s="104"/>
    </row>
    <row r="38" customFormat="false" ht="21" hidden="false" customHeight="true" outlineLevel="0" collapsed="false">
      <c r="A38" s="104" t="n">
        <v>29</v>
      </c>
      <c r="B38" s="104"/>
      <c r="C38" s="104"/>
      <c r="D38" s="104"/>
      <c r="E38" s="104"/>
      <c r="F38" s="104"/>
    </row>
    <row r="39" customFormat="false" ht="21" hidden="false" customHeight="true" outlineLevel="0" collapsed="false">
      <c r="A39" s="104" t="n">
        <v>30</v>
      </c>
      <c r="B39" s="104"/>
      <c r="C39" s="104"/>
      <c r="D39" s="104"/>
      <c r="E39" s="104"/>
      <c r="F39" s="104"/>
    </row>
  </sheetData>
  <mergeCells count="1">
    <mergeCell ref="A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32"/>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8" activeCellId="0" sqref="I28"/>
    </sheetView>
  </sheetViews>
  <sheetFormatPr defaultColWidth="8.55859375" defaultRowHeight="13.5" zeroHeight="false" outlineLevelRow="0" outlineLevelCol="0"/>
  <sheetData>
    <row r="2" customFormat="false" ht="13.5" hidden="false" customHeight="false" outlineLevel="0" collapsed="false">
      <c r="A2" s="0" t="s">
        <v>196</v>
      </c>
    </row>
    <row r="3" customFormat="false" ht="13.5" hidden="false" customHeight="false" outlineLevel="0" collapsed="false">
      <c r="A3" s="0" t="s">
        <v>384</v>
      </c>
    </row>
    <row r="6" customFormat="false" ht="13.5" hidden="false" customHeight="false" outlineLevel="0" collapsed="false">
      <c r="A6" s="115" t="s">
        <v>385</v>
      </c>
    </row>
    <row r="7" customFormat="false" ht="13.5" hidden="false" customHeight="false" outlineLevel="0" collapsed="false">
      <c r="A7" s="0" t="s">
        <v>386</v>
      </c>
    </row>
    <row r="8" customFormat="false" ht="13.5" hidden="false" customHeight="false" outlineLevel="0" collapsed="false">
      <c r="A8" s="0" t="s">
        <v>387</v>
      </c>
    </row>
    <row r="10" customFormat="false" ht="13.5" hidden="false" customHeight="false" outlineLevel="0" collapsed="false">
      <c r="A10" s="0" t="s">
        <v>388</v>
      </c>
    </row>
    <row r="11" customFormat="false" ht="13.5" hidden="false" customHeight="false" outlineLevel="0" collapsed="false">
      <c r="A11" s="0" t="s">
        <v>389</v>
      </c>
    </row>
    <row r="13" customFormat="false" ht="13.5" hidden="false" customHeight="false" outlineLevel="0" collapsed="false">
      <c r="A13" s="0" t="s">
        <v>390</v>
      </c>
    </row>
    <row r="14" customFormat="false" ht="13.5" hidden="false" customHeight="false" outlineLevel="0" collapsed="false">
      <c r="A14" s="0" t="s">
        <v>391</v>
      </c>
    </row>
    <row r="16" customFormat="false" ht="13.5" hidden="false" customHeight="false" outlineLevel="0" collapsed="false">
      <c r="A16" s="0" t="s">
        <v>392</v>
      </c>
    </row>
    <row r="17" customFormat="false" ht="13.5" hidden="false" customHeight="false" outlineLevel="0" collapsed="false">
      <c r="A17" s="0" t="s">
        <v>393</v>
      </c>
    </row>
    <row r="19" customFormat="false" ht="13.5" hidden="false" customHeight="false" outlineLevel="0" collapsed="false">
      <c r="A19" s="0" t="s">
        <v>394</v>
      </c>
    </row>
    <row r="20" customFormat="false" ht="13.5" hidden="false" customHeight="false" outlineLevel="0" collapsed="false">
      <c r="A20" s="0" t="s">
        <v>395</v>
      </c>
    </row>
    <row r="21" customFormat="false" ht="13.5" hidden="false" customHeight="false" outlineLevel="0" collapsed="false">
      <c r="A21" s="0" t="s">
        <v>366</v>
      </c>
    </row>
    <row r="22" customFormat="false" ht="13.5" hidden="false" customHeight="false" outlineLevel="0" collapsed="false">
      <c r="A22" s="0" t="s">
        <v>367</v>
      </c>
    </row>
    <row r="25" customFormat="false" ht="13.5" hidden="false" customHeight="false" outlineLevel="0" collapsed="false">
      <c r="A25" s="0" t="s">
        <v>396</v>
      </c>
    </row>
    <row r="26" customFormat="false" ht="13.5" hidden="false" customHeight="false" outlineLevel="0" collapsed="false">
      <c r="A26" s="0" t="s">
        <v>397</v>
      </c>
    </row>
    <row r="28" customFormat="false" ht="13.5" hidden="false" customHeight="false" outlineLevel="0" collapsed="false">
      <c r="A28" s="0" t="s">
        <v>398</v>
      </c>
    </row>
    <row r="29" customFormat="false" ht="13.5" hidden="false" customHeight="false" outlineLevel="0" collapsed="false">
      <c r="A29" s="0" t="s">
        <v>399</v>
      </c>
    </row>
    <row r="31" customFormat="false" ht="13.5" hidden="false" customHeight="false" outlineLevel="0" collapsed="false">
      <c r="A31" s="0" t="s">
        <v>400</v>
      </c>
    </row>
    <row r="32" customFormat="false" ht="13.5" hidden="false" customHeight="false" outlineLevel="0" collapsed="false">
      <c r="A32" s="116" t="s">
        <v>401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30"/>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10.62"/>
    <col collapsed="false" customWidth="true" hidden="false" outlineLevel="0" max="2" min="2" style="0" width="11"/>
  </cols>
  <sheetData>
    <row r="1" customFormat="false" ht="13.5" hidden="false" customHeight="false" outlineLevel="0" collapsed="false">
      <c r="A1" s="0" t="s">
        <v>402</v>
      </c>
    </row>
    <row r="3" customFormat="false" ht="13.5" hidden="false" customHeight="false" outlineLevel="0" collapsed="false">
      <c r="A3" s="0" t="s">
        <v>403</v>
      </c>
    </row>
    <row r="5" customFormat="false" ht="13.5" hidden="false" customHeight="false" outlineLevel="0" collapsed="false">
      <c r="A5" s="0" t="s">
        <v>404</v>
      </c>
    </row>
    <row r="6" customFormat="false" ht="13.5" hidden="false" customHeight="false" outlineLevel="0" collapsed="false">
      <c r="A6" s="0" t="s">
        <v>405</v>
      </c>
    </row>
    <row r="7" customFormat="false" ht="13.5" hidden="false" customHeight="false" outlineLevel="0" collapsed="false">
      <c r="A7" s="0" t="s">
        <v>406</v>
      </c>
    </row>
    <row r="8" customFormat="false" ht="13.5" hidden="false" customHeight="false" outlineLevel="0" collapsed="false">
      <c r="A8" s="0" t="s">
        <v>407</v>
      </c>
    </row>
    <row r="9" customFormat="false" ht="13.5" hidden="false" customHeight="false" outlineLevel="0" collapsed="false">
      <c r="A9" s="0" t="s">
        <v>408</v>
      </c>
    </row>
    <row r="10" customFormat="false" ht="13.5" hidden="false" customHeight="false" outlineLevel="0" collapsed="false">
      <c r="A10" s="0" t="s">
        <v>409</v>
      </c>
    </row>
    <row r="14" customFormat="false" ht="13.5" hidden="false" customHeight="false" outlineLevel="0" collapsed="false">
      <c r="A14" s="0" t="s">
        <v>410</v>
      </c>
    </row>
    <row r="15" customFormat="false" ht="13.5" hidden="false" customHeight="false" outlineLevel="0" collapsed="false">
      <c r="A15" s="0" t="s">
        <v>411</v>
      </c>
    </row>
    <row r="16" customFormat="false" ht="13.5" hidden="false" customHeight="false" outlineLevel="0" collapsed="false">
      <c r="A16" s="0" t="s">
        <v>412</v>
      </c>
    </row>
    <row r="17" customFormat="false" ht="13.5" hidden="false" customHeight="false" outlineLevel="0" collapsed="false">
      <c r="A17" s="0" t="s">
        <v>413</v>
      </c>
    </row>
    <row r="18" customFormat="false" ht="13.5" hidden="false" customHeight="false" outlineLevel="0" collapsed="false">
      <c r="A18" s="0" t="s">
        <v>414</v>
      </c>
    </row>
    <row r="19" customFormat="false" ht="13.5" hidden="false" customHeight="false" outlineLevel="0" collapsed="false">
      <c r="A19" s="0" t="s">
        <v>415</v>
      </c>
    </row>
    <row r="20" customFormat="false" ht="13.5" hidden="false" customHeight="false" outlineLevel="0" collapsed="false">
      <c r="A20" s="0" t="s">
        <v>416</v>
      </c>
    </row>
    <row r="22" customFormat="false" ht="13.5" hidden="false" customHeight="false" outlineLevel="0" collapsed="false">
      <c r="A22" s="0" t="s">
        <v>417</v>
      </c>
    </row>
    <row r="24" customFormat="false" ht="13.5" hidden="false" customHeight="false" outlineLevel="0" collapsed="false">
      <c r="A24" s="0" t="s">
        <v>418</v>
      </c>
    </row>
    <row r="25" customFormat="false" ht="13.5" hidden="false" customHeight="false" outlineLevel="0" collapsed="false">
      <c r="A25" s="0" t="s">
        <v>419</v>
      </c>
      <c r="B25" s="0" t="s">
        <v>420</v>
      </c>
      <c r="C25" s="0" t="s">
        <v>421</v>
      </c>
      <c r="D25" s="0" t="s">
        <v>422</v>
      </c>
      <c r="E25" s="0" t="s">
        <v>423</v>
      </c>
      <c r="F25" s="0" t="s">
        <v>424</v>
      </c>
    </row>
    <row r="27" customFormat="false" ht="13.5" hidden="false" customHeight="false" outlineLevel="0" collapsed="false">
      <c r="A27" s="0" t="s">
        <v>425</v>
      </c>
      <c r="B27" s="0" t="s">
        <v>372</v>
      </c>
      <c r="C27" s="0" t="s">
        <v>426</v>
      </c>
      <c r="D27" s="0" t="s">
        <v>427</v>
      </c>
    </row>
    <row r="30" customFormat="false" ht="13.5" hidden="false" customHeight="false" outlineLevel="0" collapsed="false">
      <c r="A30" s="0" t="s">
        <v>428</v>
      </c>
      <c r="B30" s="0" t="s">
        <v>429</v>
      </c>
      <c r="C30" s="0" t="s">
        <v>430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7"/>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23.25"/>
    <col collapsed="false" customWidth="true" hidden="false" outlineLevel="0" max="2" min="2" style="51" width="9.26"/>
    <col collapsed="false" customWidth="true" hidden="false" outlineLevel="0" max="3" min="3" style="0" width="9"/>
    <col collapsed="false" customWidth="true" hidden="false" outlineLevel="0" max="5" min="4" style="0" width="9.26"/>
    <col collapsed="false" customWidth="true" hidden="false" outlineLevel="0" max="8" min="7" style="51" width="9"/>
  </cols>
  <sheetData>
    <row r="1" customFormat="false" ht="17.25" hidden="false" customHeight="false" outlineLevel="0" collapsed="false">
      <c r="A1" s="72" t="s">
        <v>431</v>
      </c>
      <c r="B1" s="72"/>
      <c r="C1" s="72"/>
      <c r="D1" s="72"/>
      <c r="E1" s="117"/>
    </row>
    <row r="3" customFormat="false" ht="13.5" hidden="false" customHeight="false" outlineLevel="0" collapsed="false">
      <c r="A3" s="0" t="s">
        <v>432</v>
      </c>
      <c r="G3" s="54" t="s">
        <v>433</v>
      </c>
      <c r="H3" s="54" t="s">
        <v>434</v>
      </c>
      <c r="I3" s="0" t="s">
        <v>435</v>
      </c>
    </row>
    <row r="4" customFormat="false" ht="13.5" hidden="false" customHeight="false" outlineLevel="0" collapsed="false">
      <c r="A4" s="118" t="s">
        <v>436</v>
      </c>
      <c r="B4" s="59" t="n">
        <v>300000</v>
      </c>
      <c r="C4" s="118" t="n">
        <v>1</v>
      </c>
      <c r="D4" s="59" t="n">
        <f aca="false">B4*C4</f>
        <v>300000</v>
      </c>
      <c r="E4" s="51"/>
      <c r="F4" s="0" t="s">
        <v>436</v>
      </c>
      <c r="G4" s="51" t="n">
        <v>4980</v>
      </c>
      <c r="H4" s="51" t="n">
        <v>3218</v>
      </c>
      <c r="I4" s="0" t="n">
        <v>7050</v>
      </c>
    </row>
    <row r="5" customFormat="false" ht="13.5" hidden="false" customHeight="false" outlineLevel="0" collapsed="false">
      <c r="A5" s="118" t="s">
        <v>437</v>
      </c>
      <c r="B5" s="59" t="n">
        <v>100000</v>
      </c>
      <c r="C5" s="118" t="n">
        <v>1</v>
      </c>
      <c r="D5" s="59" t="n">
        <f aca="false">B5*C5</f>
        <v>100000</v>
      </c>
      <c r="E5" s="51"/>
      <c r="F5" s="0" t="s">
        <v>438</v>
      </c>
      <c r="G5" s="51" t="n">
        <v>7020</v>
      </c>
      <c r="H5" s="51" t="n">
        <v>2700</v>
      </c>
    </row>
    <row r="6" customFormat="false" ht="13.5" hidden="false" customHeight="false" outlineLevel="0" collapsed="false">
      <c r="A6" s="118" t="s">
        <v>439</v>
      </c>
      <c r="B6" s="59" t="n">
        <v>1000000</v>
      </c>
      <c r="C6" s="118" t="n">
        <v>1</v>
      </c>
      <c r="D6" s="59" t="n">
        <f aca="false">B6*C6</f>
        <v>1000000</v>
      </c>
      <c r="E6" s="51"/>
      <c r="F6" s="0" t="s">
        <v>440</v>
      </c>
      <c r="H6" s="51" t="n">
        <v>538</v>
      </c>
    </row>
    <row r="7" customFormat="false" ht="13.5" hidden="false" customHeight="false" outlineLevel="0" collapsed="false">
      <c r="A7" s="118" t="s">
        <v>441</v>
      </c>
      <c r="B7" s="59" t="n">
        <v>15000</v>
      </c>
      <c r="C7" s="118" t="n">
        <v>1</v>
      </c>
      <c r="D7" s="59" t="n">
        <f aca="false">B7*C7</f>
        <v>15000</v>
      </c>
      <c r="E7" s="51"/>
      <c r="F7" s="0" t="s">
        <v>442</v>
      </c>
      <c r="G7" s="51" t="n">
        <v>1050</v>
      </c>
      <c r="H7" s="51" t="n">
        <v>600</v>
      </c>
    </row>
    <row r="8" customFormat="false" ht="13.5" hidden="false" customHeight="false" outlineLevel="0" collapsed="false">
      <c r="A8" s="118" t="s">
        <v>443</v>
      </c>
      <c r="B8" s="59" t="n">
        <v>10000</v>
      </c>
      <c r="C8" s="118" t="n">
        <v>1</v>
      </c>
      <c r="D8" s="59" t="n">
        <f aca="false">B8*C8</f>
        <v>10000</v>
      </c>
      <c r="E8" s="51"/>
      <c r="F8" s="0" t="s">
        <v>334</v>
      </c>
      <c r="H8" s="51" t="n">
        <v>166</v>
      </c>
    </row>
    <row r="9" customFormat="false" ht="13.5" hidden="false" customHeight="false" outlineLevel="0" collapsed="false">
      <c r="A9" s="118" t="s">
        <v>444</v>
      </c>
      <c r="B9" s="59" t="n">
        <v>70000</v>
      </c>
      <c r="C9" s="118" t="n">
        <v>1</v>
      </c>
      <c r="D9" s="59" t="n">
        <f aca="false">B9*C9</f>
        <v>70000</v>
      </c>
      <c r="E9" s="51"/>
      <c r="G9" s="51" t="n">
        <f aca="false">SUM(G4:G8)</f>
        <v>13050</v>
      </c>
      <c r="H9" s="51" t="n">
        <f aca="false">SUM(H4:H8)</f>
        <v>7222</v>
      </c>
    </row>
    <row r="10" customFormat="false" ht="13.5" hidden="false" customHeight="false" outlineLevel="0" collapsed="false">
      <c r="A10" s="118" t="s">
        <v>445</v>
      </c>
      <c r="B10" s="59" t="n">
        <v>50000</v>
      </c>
      <c r="C10" s="118" t="n">
        <v>1</v>
      </c>
      <c r="D10" s="59" t="n">
        <f aca="false">B10*C10</f>
        <v>50000</v>
      </c>
      <c r="E10" s="51"/>
    </row>
    <row r="11" customFormat="false" ht="13.5" hidden="false" customHeight="false" outlineLevel="0" collapsed="false">
      <c r="D11" s="119" t="n">
        <f aca="false">SUM(D4:D10)</f>
        <v>1545000</v>
      </c>
      <c r="E11" s="119"/>
    </row>
    <row r="13" customFormat="false" ht="13.5" hidden="false" customHeight="false" outlineLevel="0" collapsed="false">
      <c r="A13" s="120" t="s">
        <v>446</v>
      </c>
    </row>
    <row r="14" customFormat="false" ht="13.5" hidden="false" customHeight="false" outlineLevel="0" collapsed="false">
      <c r="A14" s="118" t="s">
        <v>447</v>
      </c>
      <c r="B14" s="59" t="n">
        <v>7000</v>
      </c>
      <c r="C14" s="118" t="n">
        <v>1</v>
      </c>
      <c r="D14" s="59" t="n">
        <f aca="false">B14*C14</f>
        <v>7000</v>
      </c>
      <c r="E14" s="51"/>
    </row>
    <row r="15" customFormat="false" ht="13.5" hidden="false" customHeight="false" outlineLevel="0" collapsed="false">
      <c r="A15" s="118" t="s">
        <v>448</v>
      </c>
      <c r="B15" s="59" t="n">
        <v>5000</v>
      </c>
      <c r="C15" s="118" t="n">
        <v>1</v>
      </c>
      <c r="D15" s="59" t="n">
        <f aca="false">B15*C15</f>
        <v>5000</v>
      </c>
      <c r="E15" s="51"/>
    </row>
    <row r="16" customFormat="false" ht="13.5" hidden="false" customHeight="false" outlineLevel="0" collapsed="false">
      <c r="D16" s="119" t="n">
        <f aca="false">SUM(D14:D15)</f>
        <v>12000</v>
      </c>
      <c r="E16" s="119"/>
    </row>
    <row r="18" customFormat="false" ht="13.5" hidden="false" customHeight="false" outlineLevel="0" collapsed="false">
      <c r="A18" s="0" t="s">
        <v>449</v>
      </c>
    </row>
    <row r="19" customFormat="false" ht="13.5" hidden="false" customHeight="false" outlineLevel="0" collapsed="false">
      <c r="A19" s="118" t="s">
        <v>450</v>
      </c>
      <c r="B19" s="59" t="n">
        <v>680</v>
      </c>
      <c r="C19" s="118" t="n">
        <v>50</v>
      </c>
      <c r="D19" s="59" t="n">
        <f aca="false">B19*C19</f>
        <v>34000</v>
      </c>
      <c r="E19" s="51"/>
    </row>
    <row r="20" customFormat="false" ht="13.5" hidden="false" customHeight="false" outlineLevel="0" collapsed="false">
      <c r="A20" s="118" t="s">
        <v>451</v>
      </c>
      <c r="B20" s="59" t="n">
        <v>10000</v>
      </c>
      <c r="C20" s="118" t="n">
        <v>2</v>
      </c>
      <c r="D20" s="59" t="n">
        <f aca="false">B20*C20</f>
        <v>20000</v>
      </c>
      <c r="E20" s="51"/>
    </row>
    <row r="21" customFormat="false" ht="13.5" hidden="false" customHeight="false" outlineLevel="0" collapsed="false">
      <c r="A21" s="118" t="s">
        <v>452</v>
      </c>
      <c r="B21" s="59" t="n">
        <v>2000</v>
      </c>
      <c r="C21" s="118" t="n">
        <v>2</v>
      </c>
      <c r="D21" s="59" t="n">
        <f aca="false">B21*C21</f>
        <v>4000</v>
      </c>
      <c r="E21" s="51"/>
    </row>
    <row r="22" customFormat="false" ht="13.5" hidden="false" customHeight="false" outlineLevel="0" collapsed="false">
      <c r="A22" s="118" t="s">
        <v>453</v>
      </c>
      <c r="B22" s="59" t="n">
        <v>15000</v>
      </c>
      <c r="C22" s="118" t="n">
        <v>1</v>
      </c>
      <c r="D22" s="59" t="n">
        <f aca="false">B22*C22</f>
        <v>15000</v>
      </c>
      <c r="E22" s="51"/>
    </row>
    <row r="23" customFormat="false" ht="13.5" hidden="false" customHeight="false" outlineLevel="0" collapsed="false">
      <c r="A23" s="118" t="s">
        <v>452</v>
      </c>
      <c r="B23" s="59" t="n">
        <v>2000</v>
      </c>
      <c r="C23" s="118" t="n">
        <v>1</v>
      </c>
      <c r="D23" s="59" t="n">
        <f aca="false">B23*C23</f>
        <v>2000</v>
      </c>
      <c r="E23" s="51"/>
    </row>
    <row r="24" customFormat="false" ht="13.5" hidden="false" customHeight="false" outlineLevel="0" collapsed="false">
      <c r="D24" s="51" t="n">
        <f aca="false">SUM(D19:D23)</f>
        <v>75000</v>
      </c>
      <c r="E24" s="51"/>
    </row>
    <row r="27" customFormat="false" ht="13.5" hidden="false" customHeight="false" outlineLevel="0" collapsed="false">
      <c r="A27" s="0" t="s">
        <v>454</v>
      </c>
      <c r="B27" s="51" t="s">
        <v>455</v>
      </c>
    </row>
  </sheetData>
  <mergeCells count="1">
    <mergeCell ref="A1:D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K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31" activeCellId="0" sqref="H31"/>
    </sheetView>
  </sheetViews>
  <sheetFormatPr defaultColWidth="8.8828125" defaultRowHeight="13.8" zeroHeight="false" outlineLevelRow="0" outlineLevelCol="0"/>
  <cols>
    <col collapsed="false" customWidth="true" hidden="false" outlineLevel="0" max="1" min="1" style="121" width="4"/>
    <col collapsed="false" customWidth="true" hidden="false" outlineLevel="0" max="2" min="2" style="121" width="13.76"/>
    <col collapsed="false" customWidth="true" hidden="false" outlineLevel="0" max="3" min="3" style="121" width="18.39"/>
    <col collapsed="false" customWidth="false" hidden="false" outlineLevel="0" max="4" min="4" style="121" width="8.88"/>
    <col collapsed="false" customWidth="true" hidden="false" outlineLevel="0" max="5" min="5" style="121" width="18.62"/>
    <col collapsed="false" customWidth="true" hidden="false" outlineLevel="0" max="6" min="6" style="121" width="5.37"/>
    <col collapsed="false" customWidth="true" hidden="false" outlineLevel="0" max="7" min="7" style="121" width="9.76"/>
    <col collapsed="false" customWidth="true" hidden="false" outlineLevel="0" max="8" min="8" style="121" width="15.89"/>
    <col collapsed="false" customWidth="false" hidden="false" outlineLevel="0" max="9" min="9" style="121" width="8.88"/>
    <col collapsed="false" customWidth="true" hidden="false" outlineLevel="0" max="10" min="10" style="121" width="55.25"/>
    <col collapsed="false" customWidth="false" hidden="false" outlineLevel="0" max="12" min="11" style="121" width="8.88"/>
    <col collapsed="false" customWidth="true" hidden="false" outlineLevel="0" max="13" min="13" style="121" width="18.12"/>
    <col collapsed="false" customWidth="false" hidden="false" outlineLevel="0" max="1024" min="14" style="121" width="8.88"/>
  </cols>
  <sheetData>
    <row r="1" customFormat="false" ht="24.45" hidden="false" customHeight="false" outlineLevel="0" collapsed="false">
      <c r="B1" s="122"/>
      <c r="C1" s="122"/>
      <c r="D1" s="122"/>
      <c r="E1" s="122"/>
      <c r="F1" s="122"/>
      <c r="G1" s="122"/>
      <c r="H1" s="122"/>
    </row>
    <row r="2" customFormat="false" ht="12" hidden="false" customHeight="true" outlineLevel="0" collapsed="false">
      <c r="A2" s="123"/>
      <c r="B2" s="123"/>
      <c r="C2" s="123"/>
      <c r="D2" s="123"/>
      <c r="E2" s="123"/>
      <c r="F2" s="123"/>
      <c r="G2" s="123"/>
      <c r="H2" s="123"/>
    </row>
    <row r="3" customFormat="false" ht="19.5" hidden="false" customHeight="true" outlineLevel="0" collapsed="false">
      <c r="A3" s="124" t="s">
        <v>456</v>
      </c>
      <c r="B3" s="124"/>
      <c r="C3" s="125"/>
      <c r="D3" s="125"/>
      <c r="E3" s="126"/>
      <c r="F3" s="126"/>
      <c r="G3" s="126"/>
      <c r="H3" s="126"/>
    </row>
    <row r="4" customFormat="false" ht="19.5" hidden="false" customHeight="true" outlineLevel="0" collapsed="false">
      <c r="A4" s="124" t="s">
        <v>457</v>
      </c>
      <c r="B4" s="124"/>
      <c r="C4" s="127" t="s">
        <v>458</v>
      </c>
      <c r="D4" s="127"/>
      <c r="E4" s="126"/>
      <c r="F4" s="126"/>
      <c r="G4" s="126"/>
      <c r="H4" s="126"/>
    </row>
    <row r="5" customFormat="false" ht="16.5" hidden="false" customHeight="true" outlineLevel="0" collapsed="false">
      <c r="A5" s="124" t="s">
        <v>459</v>
      </c>
      <c r="B5" s="124"/>
      <c r="C5" s="128" t="s">
        <v>460</v>
      </c>
      <c r="D5" s="128"/>
      <c r="E5" s="126"/>
      <c r="F5" s="126"/>
      <c r="G5" s="126"/>
      <c r="H5" s="126"/>
    </row>
    <row r="6" customFormat="false" ht="16.5" hidden="false" customHeight="true" outlineLevel="0" collapsed="false">
      <c r="A6" s="124"/>
      <c r="B6" s="124"/>
      <c r="C6" s="129" t="s">
        <v>461</v>
      </c>
      <c r="D6" s="129"/>
      <c r="E6" s="126"/>
      <c r="F6" s="126"/>
      <c r="G6" s="126"/>
      <c r="H6" s="126"/>
    </row>
    <row r="7" customFormat="false" ht="16.5" hidden="false" customHeight="true" outlineLevel="0" collapsed="false">
      <c r="A7" s="124" t="s">
        <v>462</v>
      </c>
      <c r="B7" s="124"/>
      <c r="C7" s="130" t="s">
        <v>463</v>
      </c>
      <c r="D7" s="130"/>
      <c r="E7" s="126"/>
      <c r="F7" s="126"/>
      <c r="G7" s="126"/>
      <c r="H7" s="126"/>
    </row>
    <row r="8" customFormat="false" ht="16.5" hidden="false" customHeight="true" outlineLevel="0" collapsed="false">
      <c r="A8" s="124" t="s">
        <v>464</v>
      </c>
      <c r="B8" s="124"/>
      <c r="C8" s="130" t="s">
        <v>465</v>
      </c>
      <c r="D8" s="130"/>
      <c r="E8" s="126"/>
      <c r="F8" s="126"/>
      <c r="G8" s="126"/>
      <c r="H8" s="126"/>
    </row>
    <row r="9" customFormat="false" ht="9.75" hidden="false" customHeight="true" outlineLevel="0" collapsed="false">
      <c r="A9" s="131"/>
      <c r="E9" s="132"/>
      <c r="F9" s="132"/>
      <c r="G9" s="132"/>
      <c r="H9" s="132"/>
      <c r="I9" s="133"/>
      <c r="J9" s="123"/>
    </row>
    <row r="10" customFormat="false" ht="15" hidden="false" customHeight="false" outlineLevel="0" collapsed="false">
      <c r="A10" s="134" t="s">
        <v>466</v>
      </c>
      <c r="B10" s="134"/>
      <c r="C10" s="134"/>
      <c r="D10" s="134"/>
      <c r="E10" s="134"/>
      <c r="F10" s="134"/>
      <c r="G10" s="134"/>
      <c r="H10" s="134"/>
    </row>
    <row r="11" customFormat="false" ht="13.5" hidden="false" customHeight="true" outlineLevel="0" collapsed="false">
      <c r="A11" s="135" t="s">
        <v>467</v>
      </c>
      <c r="B11" s="135"/>
      <c r="C11" s="136" t="s">
        <v>468</v>
      </c>
      <c r="D11" s="136"/>
      <c r="E11" s="136"/>
      <c r="F11" s="136"/>
      <c r="G11" s="136"/>
      <c r="H11" s="136"/>
    </row>
    <row r="12" customFormat="false" ht="13.5" hidden="false" customHeight="true" outlineLevel="0" collapsed="false">
      <c r="A12" s="137" t="s">
        <v>469</v>
      </c>
      <c r="B12" s="137"/>
      <c r="C12" s="138" t="s">
        <v>470</v>
      </c>
      <c r="D12" s="138"/>
      <c r="E12" s="138"/>
      <c r="F12" s="138"/>
      <c r="G12" s="138"/>
      <c r="H12" s="138"/>
    </row>
    <row r="13" customFormat="false" ht="13.5" hidden="false" customHeight="true" outlineLevel="0" collapsed="false">
      <c r="A13" s="137" t="s">
        <v>471</v>
      </c>
      <c r="B13" s="137"/>
      <c r="C13" s="138" t="s">
        <v>472</v>
      </c>
      <c r="D13" s="138"/>
      <c r="E13" s="138"/>
      <c r="F13" s="138"/>
      <c r="G13" s="138"/>
      <c r="H13" s="138"/>
    </row>
    <row r="14" customFormat="false" ht="13.5" hidden="false" customHeight="true" outlineLevel="0" collapsed="false">
      <c r="A14" s="137" t="n">
        <v>5</v>
      </c>
      <c r="B14" s="137"/>
      <c r="C14" s="138" t="s">
        <v>473</v>
      </c>
      <c r="D14" s="138"/>
      <c r="E14" s="138"/>
      <c r="F14" s="138"/>
      <c r="G14" s="138"/>
      <c r="H14" s="138"/>
    </row>
    <row r="15" customFormat="false" ht="13.5" hidden="false" customHeight="true" outlineLevel="0" collapsed="false">
      <c r="A15" s="137" t="n">
        <v>4</v>
      </c>
      <c r="B15" s="137"/>
      <c r="C15" s="138" t="s">
        <v>474</v>
      </c>
      <c r="D15" s="138"/>
      <c r="E15" s="138"/>
      <c r="F15" s="138"/>
      <c r="G15" s="138"/>
      <c r="H15" s="138"/>
    </row>
    <row r="16" customFormat="false" ht="13.5" hidden="false" customHeight="true" outlineLevel="0" collapsed="false">
      <c r="A16" s="137" t="n">
        <v>3</v>
      </c>
      <c r="B16" s="137"/>
      <c r="C16" s="138" t="s">
        <v>475</v>
      </c>
      <c r="D16" s="138"/>
      <c r="E16" s="138"/>
      <c r="F16" s="138"/>
      <c r="G16" s="138"/>
      <c r="H16" s="138"/>
    </row>
    <row r="17" customFormat="false" ht="13.5" hidden="false" customHeight="true" outlineLevel="0" collapsed="false">
      <c r="A17" s="137" t="n">
        <v>2</v>
      </c>
      <c r="B17" s="137"/>
      <c r="C17" s="138" t="s">
        <v>476</v>
      </c>
      <c r="D17" s="138"/>
      <c r="E17" s="138"/>
      <c r="F17" s="138"/>
      <c r="G17" s="138"/>
      <c r="H17" s="138"/>
    </row>
    <row r="18" customFormat="false" ht="13.8" hidden="false" customHeight="false" outlineLevel="0" collapsed="false">
      <c r="A18" s="139" t="n">
        <v>1</v>
      </c>
      <c r="B18" s="139"/>
      <c r="C18" s="140" t="s">
        <v>477</v>
      </c>
      <c r="D18" s="140"/>
      <c r="E18" s="140"/>
      <c r="F18" s="140"/>
      <c r="G18" s="140"/>
      <c r="H18" s="140"/>
    </row>
    <row r="19" customFormat="false" ht="9.75" hidden="false" customHeight="true" outlineLevel="0" collapsed="false"/>
    <row r="20" customFormat="false" ht="21" hidden="false" customHeight="true" outlineLevel="0" collapsed="false">
      <c r="A20" s="141" t="s">
        <v>478</v>
      </c>
      <c r="B20" s="142" t="s">
        <v>372</v>
      </c>
      <c r="C20" s="142" t="s">
        <v>479</v>
      </c>
      <c r="D20" s="142" t="s">
        <v>276</v>
      </c>
      <c r="E20" s="142"/>
      <c r="F20" s="142" t="s">
        <v>480</v>
      </c>
      <c r="G20" s="143" t="s">
        <v>481</v>
      </c>
      <c r="H20" s="144" t="s">
        <v>482</v>
      </c>
      <c r="K20" s="145"/>
    </row>
    <row r="21" customFormat="false" ht="18" hidden="false" customHeight="true" outlineLevel="0" collapsed="false">
      <c r="A21" s="137" t="n">
        <v>1</v>
      </c>
      <c r="B21" s="146" t="s">
        <v>283</v>
      </c>
      <c r="C21" s="146" t="s">
        <v>483</v>
      </c>
      <c r="D21" s="147" t="s">
        <v>484</v>
      </c>
      <c r="E21" s="147"/>
      <c r="F21" s="146" t="n">
        <v>2</v>
      </c>
      <c r="G21" s="147" t="s">
        <v>471</v>
      </c>
      <c r="H21" s="148"/>
    </row>
    <row r="22" customFormat="false" ht="18" hidden="false" customHeight="true" outlineLevel="0" collapsed="false">
      <c r="A22" s="137" t="n">
        <v>2</v>
      </c>
      <c r="B22" s="146"/>
      <c r="C22" s="146"/>
      <c r="D22" s="147" t="s">
        <v>485</v>
      </c>
      <c r="E22" s="147"/>
      <c r="F22" s="146" t="n">
        <v>2</v>
      </c>
      <c r="G22" s="147" t="s">
        <v>469</v>
      </c>
      <c r="H22" s="148"/>
    </row>
    <row r="23" customFormat="false" ht="18" hidden="false" customHeight="true" outlineLevel="0" collapsed="false">
      <c r="A23" s="137" t="n">
        <v>3</v>
      </c>
      <c r="B23" s="146"/>
      <c r="C23" s="146"/>
      <c r="D23" s="147" t="s">
        <v>486</v>
      </c>
      <c r="E23" s="147"/>
      <c r="F23" s="146" t="n">
        <v>2</v>
      </c>
      <c r="G23" s="147" t="s">
        <v>471</v>
      </c>
      <c r="H23" s="148"/>
    </row>
    <row r="24" customFormat="false" ht="18" hidden="false" customHeight="true" outlineLevel="0" collapsed="false">
      <c r="A24" s="137" t="n">
        <v>4</v>
      </c>
      <c r="B24" s="146"/>
      <c r="C24" s="146"/>
      <c r="D24" s="147" t="s">
        <v>487</v>
      </c>
      <c r="E24" s="147"/>
      <c r="F24" s="146" t="n">
        <v>2</v>
      </c>
      <c r="G24" s="147" t="s">
        <v>471</v>
      </c>
      <c r="H24" s="148"/>
    </row>
    <row r="25" customFormat="false" ht="18" hidden="false" customHeight="true" outlineLevel="0" collapsed="false">
      <c r="A25" s="137" t="n">
        <v>5</v>
      </c>
      <c r="B25" s="146"/>
      <c r="C25" s="146"/>
      <c r="D25" s="147" t="s">
        <v>488</v>
      </c>
      <c r="E25" s="147"/>
      <c r="F25" s="146" t="n">
        <v>2</v>
      </c>
      <c r="G25" s="147" t="s">
        <v>471</v>
      </c>
      <c r="H25" s="148"/>
    </row>
    <row r="26" customFormat="false" ht="18" hidden="false" customHeight="true" outlineLevel="0" collapsed="false">
      <c r="A26" s="137" t="n">
        <v>6</v>
      </c>
      <c r="B26" s="149"/>
      <c r="C26" s="149"/>
      <c r="D26" s="124"/>
      <c r="E26" s="124"/>
      <c r="F26" s="146"/>
      <c r="G26" s="147"/>
      <c r="H26" s="148"/>
    </row>
    <row r="27" customFormat="false" ht="18" hidden="false" customHeight="true" outlineLevel="0" collapsed="false">
      <c r="A27" s="137" t="n">
        <v>7</v>
      </c>
      <c r="B27" s="149" t="s">
        <v>283</v>
      </c>
      <c r="C27" s="149" t="s">
        <v>489</v>
      </c>
      <c r="D27" s="124" t="s">
        <v>490</v>
      </c>
      <c r="E27" s="124"/>
      <c r="F27" s="146" t="n">
        <v>1</v>
      </c>
      <c r="G27" s="147" t="n">
        <v>5</v>
      </c>
      <c r="H27" s="148" t="s">
        <v>491</v>
      </c>
    </row>
    <row r="28" customFormat="false" ht="18" hidden="false" customHeight="true" outlineLevel="0" collapsed="false">
      <c r="A28" s="137" t="n">
        <v>8</v>
      </c>
      <c r="B28" s="149"/>
      <c r="C28" s="149"/>
      <c r="D28" s="124" t="s">
        <v>492</v>
      </c>
      <c r="E28" s="124"/>
      <c r="F28" s="146" t="n">
        <v>1</v>
      </c>
      <c r="G28" s="147" t="n">
        <v>5</v>
      </c>
      <c r="H28" s="148"/>
    </row>
    <row r="29" customFormat="false" ht="18" hidden="false" customHeight="true" outlineLevel="0" collapsed="false">
      <c r="A29" s="137" t="n">
        <v>9</v>
      </c>
      <c r="B29" s="149"/>
      <c r="C29" s="149"/>
      <c r="D29" s="124" t="s">
        <v>493</v>
      </c>
      <c r="E29" s="124"/>
      <c r="F29" s="146" t="n">
        <v>1</v>
      </c>
      <c r="G29" s="147" t="n">
        <v>5</v>
      </c>
      <c r="H29" s="148"/>
    </row>
    <row r="30" customFormat="false" ht="18" hidden="false" customHeight="true" outlineLevel="0" collapsed="false">
      <c r="A30" s="137" t="n">
        <v>10</v>
      </c>
      <c r="B30" s="146"/>
      <c r="C30" s="146"/>
      <c r="D30" s="147"/>
      <c r="E30" s="147"/>
      <c r="F30" s="146"/>
      <c r="G30" s="147"/>
      <c r="H30" s="148"/>
    </row>
    <row r="31" customFormat="false" ht="18" hidden="false" customHeight="true" outlineLevel="0" collapsed="false">
      <c r="A31" s="137" t="n">
        <v>11</v>
      </c>
      <c r="B31" s="146" t="s">
        <v>283</v>
      </c>
      <c r="C31" s="146" t="s">
        <v>494</v>
      </c>
      <c r="D31" s="147" t="s">
        <v>495</v>
      </c>
      <c r="E31" s="147"/>
      <c r="F31" s="146" t="n">
        <v>1</v>
      </c>
      <c r="G31" s="147" t="n">
        <v>5</v>
      </c>
      <c r="H31" s="148"/>
    </row>
    <row r="32" customFormat="false" ht="18" hidden="false" customHeight="true" outlineLevel="0" collapsed="false">
      <c r="A32" s="137" t="n">
        <v>12</v>
      </c>
      <c r="B32" s="146"/>
      <c r="C32" s="146" t="s">
        <v>496</v>
      </c>
      <c r="D32" s="147" t="s">
        <v>497</v>
      </c>
      <c r="E32" s="147"/>
      <c r="F32" s="146" t="n">
        <v>1</v>
      </c>
      <c r="G32" s="147" t="n">
        <v>5</v>
      </c>
      <c r="H32" s="148"/>
    </row>
    <row r="33" customFormat="false" ht="18" hidden="false" customHeight="true" outlineLevel="0" collapsed="false">
      <c r="A33" s="137" t="n">
        <v>13</v>
      </c>
      <c r="B33" s="149"/>
      <c r="C33" s="149"/>
      <c r="D33" s="124"/>
      <c r="E33" s="124"/>
      <c r="F33" s="146"/>
      <c r="G33" s="147"/>
      <c r="H33" s="148"/>
    </row>
    <row r="34" customFormat="false" ht="18" hidden="false" customHeight="true" outlineLevel="0" collapsed="false">
      <c r="A34" s="137" t="n">
        <v>14</v>
      </c>
      <c r="B34" s="149" t="s">
        <v>498</v>
      </c>
      <c r="C34" s="149" t="s">
        <v>499</v>
      </c>
      <c r="D34" s="124" t="s">
        <v>500</v>
      </c>
      <c r="E34" s="124"/>
      <c r="F34" s="146" t="n">
        <v>1</v>
      </c>
      <c r="G34" s="147" t="n">
        <v>5</v>
      </c>
      <c r="H34" s="148"/>
    </row>
    <row r="35" customFormat="false" ht="18" hidden="false" customHeight="true" outlineLevel="0" collapsed="false">
      <c r="A35" s="137" t="n">
        <v>15</v>
      </c>
      <c r="B35" s="146"/>
      <c r="C35" s="146"/>
      <c r="D35" s="147"/>
      <c r="E35" s="147"/>
      <c r="F35" s="146"/>
      <c r="G35" s="147"/>
      <c r="H35" s="148"/>
    </row>
    <row r="36" customFormat="false" ht="18" hidden="false" customHeight="true" outlineLevel="0" collapsed="false">
      <c r="A36" s="137" t="n">
        <v>16</v>
      </c>
      <c r="B36" s="146"/>
      <c r="C36" s="146"/>
      <c r="D36" s="147"/>
      <c r="E36" s="147"/>
      <c r="F36" s="146"/>
      <c r="G36" s="147"/>
      <c r="H36" s="148"/>
    </row>
    <row r="37" customFormat="false" ht="18" hidden="false" customHeight="true" outlineLevel="0" collapsed="false">
      <c r="A37" s="137" t="n">
        <v>17</v>
      </c>
      <c r="B37" s="146"/>
      <c r="C37" s="146"/>
      <c r="D37" s="147"/>
      <c r="E37" s="147"/>
      <c r="F37" s="146"/>
      <c r="G37" s="147"/>
      <c r="H37" s="148"/>
    </row>
    <row r="38" customFormat="false" ht="18" hidden="false" customHeight="true" outlineLevel="0" collapsed="false">
      <c r="A38" s="137" t="n">
        <v>18</v>
      </c>
      <c r="B38" s="146"/>
      <c r="C38" s="146"/>
      <c r="D38" s="147"/>
      <c r="E38" s="147"/>
      <c r="F38" s="146"/>
      <c r="G38" s="147"/>
      <c r="H38" s="148"/>
    </row>
    <row r="39" customFormat="false" ht="18" hidden="false" customHeight="true" outlineLevel="0" collapsed="false">
      <c r="A39" s="137" t="n">
        <v>19</v>
      </c>
      <c r="B39" s="146"/>
      <c r="C39" s="146"/>
      <c r="D39" s="147"/>
      <c r="E39" s="147"/>
      <c r="F39" s="146"/>
      <c r="G39" s="147"/>
      <c r="H39" s="148"/>
    </row>
    <row r="40" customFormat="false" ht="18" hidden="false" customHeight="true" outlineLevel="0" collapsed="false">
      <c r="A40" s="137" t="n">
        <v>20</v>
      </c>
      <c r="B40" s="146"/>
      <c r="C40" s="146"/>
      <c r="D40" s="147"/>
      <c r="E40" s="147"/>
      <c r="F40" s="146"/>
      <c r="G40" s="147"/>
      <c r="H40" s="148"/>
    </row>
    <row r="41" customFormat="false" ht="18" hidden="false" customHeight="true" outlineLevel="0" collapsed="false">
      <c r="A41" s="137" t="n">
        <v>21</v>
      </c>
      <c r="B41" s="146" t="s">
        <v>283</v>
      </c>
      <c r="C41" s="146" t="s">
        <v>501</v>
      </c>
      <c r="D41" s="147" t="s">
        <v>488</v>
      </c>
      <c r="E41" s="147"/>
      <c r="F41" s="146" t="n">
        <v>2</v>
      </c>
      <c r="G41" s="147" t="s">
        <v>471</v>
      </c>
      <c r="H41" s="148"/>
    </row>
    <row r="42" customFormat="false" ht="18" hidden="false" customHeight="true" outlineLevel="0" collapsed="false">
      <c r="A42" s="137" t="n">
        <v>22</v>
      </c>
      <c r="B42" s="146"/>
      <c r="C42" s="146"/>
      <c r="D42" s="147"/>
      <c r="E42" s="147"/>
      <c r="F42" s="146"/>
      <c r="G42" s="146"/>
      <c r="H42" s="148"/>
    </row>
    <row r="43" customFormat="false" ht="18" hidden="false" customHeight="true" outlineLevel="0" collapsed="false">
      <c r="A43" s="137" t="n">
        <v>23</v>
      </c>
      <c r="B43" s="146"/>
      <c r="C43" s="146"/>
      <c r="D43" s="147"/>
      <c r="E43" s="147"/>
      <c r="F43" s="146"/>
      <c r="G43" s="147"/>
      <c r="H43" s="148"/>
    </row>
    <row r="44" customFormat="false" ht="18" hidden="false" customHeight="true" outlineLevel="0" collapsed="false">
      <c r="A44" s="137" t="n">
        <v>24</v>
      </c>
      <c r="B44" s="146"/>
      <c r="C44" s="146"/>
      <c r="D44" s="147"/>
      <c r="E44" s="147"/>
      <c r="F44" s="146"/>
      <c r="G44" s="147"/>
      <c r="H44" s="148"/>
    </row>
    <row r="45" customFormat="false" ht="18" hidden="false" customHeight="true" outlineLevel="0" collapsed="false">
      <c r="A45" s="137" t="n">
        <v>25</v>
      </c>
      <c r="B45" s="146"/>
      <c r="C45" s="146"/>
      <c r="D45" s="147"/>
      <c r="E45" s="147"/>
      <c r="F45" s="146"/>
      <c r="G45" s="147"/>
      <c r="H45" s="148"/>
    </row>
    <row r="46" customFormat="false" ht="18" hidden="false" customHeight="true" outlineLevel="0" collapsed="false">
      <c r="A46" s="137" t="n">
        <v>26</v>
      </c>
      <c r="B46" s="146"/>
      <c r="C46" s="146"/>
      <c r="D46" s="147"/>
      <c r="E46" s="147"/>
      <c r="F46" s="146"/>
      <c r="G46" s="147"/>
      <c r="H46" s="148"/>
    </row>
    <row r="47" customFormat="false" ht="18" hidden="false" customHeight="true" outlineLevel="0" collapsed="false">
      <c r="A47" s="137" t="n">
        <v>27</v>
      </c>
      <c r="B47" s="146"/>
      <c r="C47" s="146"/>
      <c r="D47" s="147"/>
      <c r="E47" s="147"/>
      <c r="F47" s="146"/>
      <c r="G47" s="147"/>
      <c r="H47" s="148"/>
    </row>
    <row r="48" customFormat="false" ht="18" hidden="false" customHeight="true" outlineLevel="0" collapsed="false">
      <c r="A48" s="137" t="n">
        <v>28</v>
      </c>
      <c r="B48" s="146"/>
      <c r="C48" s="146"/>
      <c r="D48" s="147"/>
      <c r="E48" s="147"/>
      <c r="F48" s="146"/>
      <c r="G48" s="147"/>
      <c r="H48" s="148"/>
    </row>
    <row r="49" customFormat="false" ht="21.75" hidden="false" customHeight="true" outlineLevel="0" collapsed="false">
      <c r="B49" s="150"/>
    </row>
    <row r="60" customFormat="false" ht="27" hidden="false" customHeight="tru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65">
    <mergeCell ref="B1:H1"/>
    <mergeCell ref="A2:H2"/>
    <mergeCell ref="A3:B3"/>
    <mergeCell ref="C3:D3"/>
    <mergeCell ref="E3:H3"/>
    <mergeCell ref="A4:B4"/>
    <mergeCell ref="C4:D4"/>
    <mergeCell ref="E4:H4"/>
    <mergeCell ref="A5:B6"/>
    <mergeCell ref="C5:D5"/>
    <mergeCell ref="E5:H5"/>
    <mergeCell ref="C6:D6"/>
    <mergeCell ref="E6:H6"/>
    <mergeCell ref="A7:B7"/>
    <mergeCell ref="C7:D7"/>
    <mergeCell ref="E7:H7"/>
    <mergeCell ref="A8:B8"/>
    <mergeCell ref="C8:D8"/>
    <mergeCell ref="E8:H8"/>
    <mergeCell ref="A10:H10"/>
    <mergeCell ref="A11:B11"/>
    <mergeCell ref="C11:H11"/>
    <mergeCell ref="A12:B12"/>
    <mergeCell ref="C12:H12"/>
    <mergeCell ref="A13:B13"/>
    <mergeCell ref="C13:H13"/>
    <mergeCell ref="A14:B14"/>
    <mergeCell ref="C14:H14"/>
    <mergeCell ref="A15:B15"/>
    <mergeCell ref="C15:H15"/>
    <mergeCell ref="A16:B16"/>
    <mergeCell ref="C16:H16"/>
    <mergeCell ref="A17:B17"/>
    <mergeCell ref="C17:H17"/>
    <mergeCell ref="A18:B18"/>
    <mergeCell ref="C18:H18"/>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s>
  <printOptions headings="false" gridLines="false" gridLinesSet="true" horizontalCentered="false" verticalCentered="false"/>
  <pageMargins left="0.511805555555555" right="0.279861111111111" top="0.196527777777778"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5"/>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26" activeCellId="0" sqref="C26"/>
    </sheetView>
  </sheetViews>
  <sheetFormatPr defaultColWidth="8.55859375" defaultRowHeight="13.5" zeroHeight="false" outlineLevelRow="0" outlineLevelCol="0"/>
  <cols>
    <col collapsed="false" customWidth="true" hidden="false" outlineLevel="0" max="2" min="2" style="0" width="30.62"/>
    <col collapsed="false" customWidth="true" hidden="false" outlineLevel="0" max="3" min="3" style="0" width="31.25"/>
    <col collapsed="false" customWidth="true" hidden="false" outlineLevel="0" max="4" min="4" style="0" width="39.75"/>
    <col collapsed="false" customWidth="true" hidden="false" outlineLevel="0" max="5" min="5" style="0" width="43.38"/>
  </cols>
  <sheetData>
    <row r="1" customFormat="false" ht="13.5" hidden="false" customHeight="false" outlineLevel="0" collapsed="false">
      <c r="A1" s="0" t="s">
        <v>120</v>
      </c>
    </row>
    <row r="3" s="46" customFormat="true" ht="17.25" hidden="false" customHeight="false" outlineLevel="0" collapsed="false">
      <c r="A3" s="45"/>
      <c r="B3" s="45" t="s">
        <v>121</v>
      </c>
      <c r="C3" s="45" t="s">
        <v>122</v>
      </c>
      <c r="D3" s="45" t="s">
        <v>123</v>
      </c>
      <c r="E3" s="45" t="s">
        <v>124</v>
      </c>
    </row>
    <row r="4" customFormat="false" ht="54" hidden="false" customHeight="true" outlineLevel="0" collapsed="false">
      <c r="A4" s="47" t="s">
        <v>125</v>
      </c>
      <c r="B4" s="48" t="s">
        <v>126</v>
      </c>
      <c r="C4" s="47" t="s">
        <v>127</v>
      </c>
      <c r="D4" s="48" t="s">
        <v>128</v>
      </c>
      <c r="E4" s="48" t="s">
        <v>129</v>
      </c>
    </row>
    <row r="5" customFormat="false" ht="13.5" hidden="false" customHeight="false" outlineLevel="0" collapsed="false">
      <c r="A5" s="10" t="s">
        <v>130</v>
      </c>
      <c r="B5" s="10"/>
      <c r="C5" s="10"/>
      <c r="D5" s="10"/>
      <c r="E5" s="10" t="s">
        <v>131</v>
      </c>
    </row>
    <row r="6" customFormat="false" ht="13.5" hidden="false" customHeight="false" outlineLevel="0" collapsed="false">
      <c r="A6" s="10" t="s">
        <v>132</v>
      </c>
      <c r="B6" s="10" t="s">
        <v>133</v>
      </c>
      <c r="C6" s="10"/>
      <c r="D6" s="10"/>
      <c r="E6" s="10"/>
    </row>
    <row r="7" customFormat="false" ht="27" hidden="false" customHeight="false" outlineLevel="0" collapsed="false">
      <c r="A7" s="10" t="s">
        <v>134</v>
      </c>
      <c r="B7" s="49" t="s">
        <v>135</v>
      </c>
      <c r="C7" s="10"/>
      <c r="D7" s="10"/>
      <c r="E7" s="10"/>
    </row>
    <row r="8" customFormat="false" ht="27" hidden="false" customHeight="false" outlineLevel="0" collapsed="false">
      <c r="A8" s="10" t="s">
        <v>136</v>
      </c>
      <c r="B8" s="49" t="s">
        <v>137</v>
      </c>
      <c r="C8" s="10"/>
      <c r="D8" s="10"/>
      <c r="E8" s="10"/>
    </row>
    <row r="9" customFormat="false" ht="29.25" hidden="false" customHeight="true" outlineLevel="0" collapsed="false">
      <c r="A9" s="10" t="s">
        <v>138</v>
      </c>
      <c r="B9" s="49" t="s">
        <v>139</v>
      </c>
      <c r="C9" s="10"/>
      <c r="D9" s="10"/>
      <c r="E9" s="49" t="s">
        <v>140</v>
      </c>
    </row>
    <row r="10" customFormat="false" ht="40.5" hidden="false" customHeight="false" outlineLevel="0" collapsed="false">
      <c r="A10" s="10" t="s">
        <v>141</v>
      </c>
      <c r="B10" s="49" t="s">
        <v>142</v>
      </c>
      <c r="C10" s="10" t="s">
        <v>143</v>
      </c>
      <c r="D10" s="49" t="s">
        <v>144</v>
      </c>
      <c r="E10" s="49" t="s">
        <v>144</v>
      </c>
    </row>
    <row r="11" customFormat="false" ht="27" hidden="false" customHeight="false" outlineLevel="0" collapsed="false">
      <c r="A11" s="10" t="s">
        <v>145</v>
      </c>
      <c r="B11" s="49" t="s">
        <v>146</v>
      </c>
      <c r="C11" s="10" t="s">
        <v>147</v>
      </c>
      <c r="D11" s="10"/>
      <c r="E11" s="10"/>
    </row>
    <row r="12" customFormat="false" ht="13.5" hidden="false" customHeight="false" outlineLevel="0" collapsed="false">
      <c r="A12" s="10" t="s">
        <v>148</v>
      </c>
      <c r="B12" s="10" t="s">
        <v>149</v>
      </c>
      <c r="C12" s="10" t="s">
        <v>150</v>
      </c>
      <c r="D12" s="10"/>
      <c r="E12" s="10"/>
    </row>
    <row r="13" customFormat="false" ht="40.5" hidden="false" customHeight="false" outlineLevel="0" collapsed="false">
      <c r="A13" s="10" t="s">
        <v>151</v>
      </c>
      <c r="B13" s="49" t="s">
        <v>152</v>
      </c>
      <c r="C13" s="10"/>
      <c r="D13" s="10" t="s">
        <v>153</v>
      </c>
      <c r="E13" s="10"/>
    </row>
    <row r="14" customFormat="false" ht="13.5" hidden="false" customHeight="false" outlineLevel="0" collapsed="false">
      <c r="A14" s="10" t="s">
        <v>154</v>
      </c>
      <c r="B14" s="10"/>
      <c r="C14" s="10" t="s">
        <v>155</v>
      </c>
      <c r="D14" s="10" t="s">
        <v>156</v>
      </c>
      <c r="E14" s="10"/>
    </row>
    <row r="15" customFormat="false" ht="40.5" hidden="false" customHeight="false" outlineLevel="0" collapsed="false">
      <c r="A15" s="10" t="s">
        <v>157</v>
      </c>
      <c r="B15" s="10" t="s">
        <v>158</v>
      </c>
      <c r="C15" s="10" t="s">
        <v>158</v>
      </c>
      <c r="D15" s="49" t="s">
        <v>159</v>
      </c>
      <c r="E15" s="49" t="s">
        <v>160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I28" activeCellId="0" sqref="I28"/>
    </sheetView>
  </sheetViews>
  <sheetFormatPr defaultColWidth="8.55859375" defaultRowHeight="13.5" zeroHeight="false" outlineLevelRow="0" outlineLevelCol="0"/>
  <sheetData>
    <row r="1" customFormat="false" ht="13.5" hidden="false" customHeight="false" outlineLevel="0" collapsed="false">
      <c r="A1" s="0" t="s">
        <v>161</v>
      </c>
    </row>
    <row r="3" customFormat="false" ht="13.5" hidden="false" customHeight="false" outlineLevel="0" collapsed="false">
      <c r="A3" s="0" t="s">
        <v>162</v>
      </c>
    </row>
    <row r="4" customFormat="false" ht="13.5" hidden="false" customHeight="false" outlineLevel="0" collapsed="false">
      <c r="A4" s="0" t="s">
        <v>163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sheetData>
    <row r="1" customFormat="false" ht="13.5" hidden="false" customHeight="false" outlineLevel="0" collapsed="false">
      <c r="A1" s="0" t="s">
        <v>164</v>
      </c>
    </row>
    <row r="2" customFormat="false" ht="13.5" hidden="false" customHeight="false" outlineLevel="0" collapsed="false">
      <c r="A2" s="0" t="s">
        <v>165</v>
      </c>
    </row>
    <row r="3" customFormat="false" ht="13.5" hidden="false" customHeight="false" outlineLevel="0" collapsed="false">
      <c r="A3" s="0" t="s">
        <v>166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0" width="11.5"/>
  </cols>
  <sheetData>
    <row r="1" customFormat="false" ht="13.5" hidden="false" customHeight="false" outlineLevel="0" collapsed="false">
      <c r="A1" s="0" t="s">
        <v>167</v>
      </c>
    </row>
    <row r="3" customFormat="false" ht="13.5" hidden="false" customHeight="false" outlineLevel="0" collapsed="false">
      <c r="A3" s="0" t="s">
        <v>168</v>
      </c>
    </row>
    <row r="4" customFormat="false" ht="13.5" hidden="false" customHeight="false" outlineLevel="0" collapsed="false">
      <c r="A4" s="0" t="s">
        <v>169</v>
      </c>
    </row>
    <row r="6" customFormat="false" ht="13.5" hidden="false" customHeight="false" outlineLevel="0" collapsed="false">
      <c r="A6" s="0" t="s">
        <v>170</v>
      </c>
    </row>
    <row r="8" customFormat="false" ht="13.5" hidden="false" customHeight="false" outlineLevel="0" collapsed="false">
      <c r="A8" s="0" t="s">
        <v>171</v>
      </c>
    </row>
    <row r="9" customFormat="false" ht="13.5" hidden="false" customHeight="false" outlineLevel="0" collapsed="false">
      <c r="A9" s="0" t="s">
        <v>172</v>
      </c>
      <c r="B9" s="0" t="s">
        <v>173</v>
      </c>
      <c r="C9" s="0" t="s">
        <v>174</v>
      </c>
    </row>
    <row r="11" customFormat="false" ht="13.5" hidden="false" customHeight="false" outlineLevel="0" collapsed="false">
      <c r="A11" s="0" t="s">
        <v>175</v>
      </c>
    </row>
    <row r="12" customFormat="false" ht="13.5" hidden="false" customHeight="false" outlineLevel="0" collapsed="false">
      <c r="A12" s="0" t="s">
        <v>176</v>
      </c>
    </row>
    <row r="14" customFormat="false" ht="13.5" hidden="false" customHeight="false" outlineLevel="0" collapsed="false">
      <c r="A14" s="0" t="s">
        <v>177</v>
      </c>
      <c r="B14" s="0" t="s">
        <v>178</v>
      </c>
      <c r="D14" s="0" t="s">
        <v>179</v>
      </c>
    </row>
    <row r="16" customFormat="false" ht="13.5" hidden="false" customHeight="false" outlineLevel="0" collapsed="false">
      <c r="A16" s="0" t="s">
        <v>180</v>
      </c>
      <c r="C16" s="0" t="s">
        <v>181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8" activeCellId="0" sqref="I28"/>
    </sheetView>
  </sheetViews>
  <sheetFormatPr defaultColWidth="8.55859375" defaultRowHeight="13.5" zeroHeight="false" outlineLevelRow="0" outlineLevelCol="0"/>
  <sheetData>
    <row r="1" customFormat="false" ht="13.5" hidden="false" customHeight="false" outlineLevel="0" collapsed="false">
      <c r="A1" s="0" t="s">
        <v>182</v>
      </c>
    </row>
    <row r="2" customFormat="false" ht="13.5" hidden="false" customHeight="false" outlineLevel="0" collapsed="false">
      <c r="A2" s="0" t="s">
        <v>183</v>
      </c>
    </row>
    <row r="4" customFormat="false" ht="13.5" hidden="false" customHeight="false" outlineLevel="0" collapsed="false">
      <c r="A4" s="0" t="s">
        <v>184</v>
      </c>
    </row>
    <row r="5" customFormat="false" ht="13.5" hidden="false" customHeight="false" outlineLevel="0" collapsed="false">
      <c r="A5" s="0" t="s">
        <v>185</v>
      </c>
    </row>
    <row r="7" customFormat="false" ht="13.5" hidden="false" customHeight="false" outlineLevel="0" collapsed="false">
      <c r="A7" s="0" t="s">
        <v>186</v>
      </c>
    </row>
    <row r="8" customFormat="false" ht="13.5" hidden="false" customHeight="false" outlineLevel="0" collapsed="false">
      <c r="A8" s="0" t="s">
        <v>187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78"/>
  <sheetViews>
    <sheetView showFormulas="false" showGridLines="true" showRowColHeaders="true" showZeros="true" rightToLeft="false" tabSelected="false" showOutlineSymbols="true" defaultGridColor="true" view="normal" topLeftCell="D1"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1" min="1" style="50" width="11"/>
    <col collapsed="false" customWidth="true" hidden="false" outlineLevel="0" max="2" min="2" style="51" width="10.88"/>
    <col collapsed="false" customWidth="true" hidden="false" outlineLevel="0" max="3" min="3" style="0" width="2"/>
    <col collapsed="false" customWidth="true" hidden="false" outlineLevel="0" max="6" min="5" style="51" width="10.26"/>
    <col collapsed="false" customWidth="true" hidden="false" outlineLevel="0" max="7" min="7" style="0" width="11"/>
    <col collapsed="false" customWidth="true" hidden="false" outlineLevel="0" max="9" min="8" style="0" width="9.26"/>
    <col collapsed="false" customWidth="true" hidden="false" outlineLevel="0" max="10" min="10" style="0" width="14.12"/>
    <col collapsed="false" customWidth="true" hidden="false" outlineLevel="0" max="11" min="11" style="0" width="17.76"/>
    <col collapsed="false" customWidth="true" hidden="false" outlineLevel="0" max="12" min="12" style="0" width="10.26"/>
    <col collapsed="false" customWidth="true" hidden="false" outlineLevel="0" max="13" min="13" style="0" width="13"/>
    <col collapsed="false" customWidth="true" hidden="false" outlineLevel="0" max="14" min="14" style="0" width="18.62"/>
    <col collapsed="false" customWidth="true" hidden="false" outlineLevel="0" max="15" min="15" style="0" width="3.25"/>
    <col collapsed="false" customWidth="true" hidden="false" outlineLevel="0" max="20" min="16" style="51" width="9"/>
    <col collapsed="false" customWidth="true" hidden="false" outlineLevel="0" max="21" min="21" style="51" width="11.5"/>
  </cols>
  <sheetData>
    <row r="1" customFormat="false" ht="13.5" hidden="false" customHeight="false" outlineLevel="0" collapsed="false">
      <c r="A1" s="52"/>
      <c r="B1" s="52"/>
      <c r="C1" s="52"/>
      <c r="D1" s="53" t="s">
        <v>188</v>
      </c>
      <c r="E1" s="53"/>
      <c r="F1" s="53"/>
      <c r="G1" s="53"/>
      <c r="H1" s="53"/>
      <c r="I1" s="53"/>
      <c r="J1" s="53"/>
      <c r="K1" s="53"/>
      <c r="L1" s="53"/>
      <c r="M1" s="7"/>
      <c r="N1" s="7"/>
    </row>
    <row r="2" customFormat="false" ht="13.5" hidden="false" customHeight="false" outlineLevel="0" collapsed="false">
      <c r="J2" s="0" t="s">
        <v>189</v>
      </c>
      <c r="U2" s="54"/>
      <c r="W2" s="51"/>
    </row>
    <row r="3" customFormat="false" ht="40.5" hidden="false" customHeight="false" outlineLevel="0" collapsed="false">
      <c r="A3" s="2" t="s">
        <v>190</v>
      </c>
      <c r="B3" s="2"/>
      <c r="C3" s="1"/>
      <c r="D3" s="2" t="s">
        <v>191</v>
      </c>
      <c r="E3" s="55" t="s">
        <v>192</v>
      </c>
      <c r="F3" s="55" t="s">
        <v>193</v>
      </c>
      <c r="G3" s="2" t="s">
        <v>194</v>
      </c>
      <c r="H3" s="2" t="s">
        <v>195</v>
      </c>
      <c r="I3" s="2" t="s">
        <v>196</v>
      </c>
      <c r="J3" s="56" t="s">
        <v>197</v>
      </c>
      <c r="K3" s="56" t="s">
        <v>198</v>
      </c>
      <c r="L3" s="2" t="s">
        <v>199</v>
      </c>
      <c r="M3" s="57" t="s">
        <v>200</v>
      </c>
      <c r="N3" s="57" t="s">
        <v>201</v>
      </c>
      <c r="O3" s="1"/>
      <c r="P3" s="55" t="s">
        <v>202</v>
      </c>
      <c r="Q3" s="55" t="s">
        <v>203</v>
      </c>
      <c r="R3" s="55" t="s">
        <v>204</v>
      </c>
      <c r="S3" s="55" t="s">
        <v>205</v>
      </c>
      <c r="T3" s="55" t="s">
        <v>206</v>
      </c>
      <c r="U3" s="55" t="s">
        <v>207</v>
      </c>
    </row>
    <row r="4" customFormat="false" ht="13.5" hidden="false" customHeight="false" outlineLevel="0" collapsed="false">
      <c r="A4" s="58" t="s">
        <v>208</v>
      </c>
      <c r="B4" s="59" t="n">
        <v>300000</v>
      </c>
      <c r="D4" s="60" t="s">
        <v>209</v>
      </c>
      <c r="E4" s="59"/>
      <c r="F4" s="59"/>
      <c r="G4" s="61" t="n">
        <f aca="false">F4-F4*0.15</f>
        <v>0</v>
      </c>
      <c r="H4" s="61" t="n">
        <f aca="false">B$29</f>
        <v>260000</v>
      </c>
      <c r="I4" s="61"/>
      <c r="J4" s="61" t="n">
        <v>270000</v>
      </c>
      <c r="K4" s="61"/>
      <c r="L4" s="61" t="n">
        <f aca="false">G4-H4-I4-J4</f>
        <v>-530000</v>
      </c>
      <c r="M4" s="61"/>
      <c r="N4" s="61" t="n">
        <f aca="false">9000000-B13-E4+F4-H4-I4-J4</f>
        <v>6725000</v>
      </c>
      <c r="P4" s="59" t="n">
        <f aca="false">E4/1000</f>
        <v>0</v>
      </c>
      <c r="Q4" s="59"/>
      <c r="R4" s="59"/>
      <c r="S4" s="59"/>
      <c r="T4" s="59" t="n">
        <f aca="false">P4-R4</f>
        <v>0</v>
      </c>
      <c r="U4" s="59"/>
    </row>
    <row r="5" customFormat="false" ht="13.5" hidden="false" customHeight="false" outlineLevel="0" collapsed="false">
      <c r="A5" s="58" t="s">
        <v>210</v>
      </c>
      <c r="B5" s="59" t="n">
        <v>50000</v>
      </c>
      <c r="D5" s="60" t="s">
        <v>211</v>
      </c>
      <c r="E5" s="59"/>
      <c r="F5" s="59"/>
      <c r="G5" s="61" t="n">
        <f aca="false">F5-F5*0.15</f>
        <v>0</v>
      </c>
      <c r="H5" s="61" t="n">
        <f aca="false">B$29</f>
        <v>260000</v>
      </c>
      <c r="I5" s="61" t="n">
        <f aca="false">P5*300</f>
        <v>0</v>
      </c>
      <c r="J5" s="61" t="n">
        <v>270000</v>
      </c>
      <c r="K5" s="61"/>
      <c r="L5" s="61" t="n">
        <f aca="false">G5-H5-I5-J5</f>
        <v>-530000</v>
      </c>
      <c r="M5" s="61"/>
      <c r="N5" s="61" t="n">
        <f aca="false">N4-E5+F5-H5-I5-J5</f>
        <v>6195000</v>
      </c>
      <c r="P5" s="59" t="n">
        <f aca="false">E5/1000</f>
        <v>0</v>
      </c>
      <c r="Q5" s="59" t="n">
        <f aca="false">P5/21</f>
        <v>0</v>
      </c>
      <c r="R5" s="59"/>
      <c r="S5" s="59"/>
      <c r="T5" s="59" t="n">
        <f aca="false">T4+(P5*0.85)-R5</f>
        <v>0</v>
      </c>
      <c r="U5" s="59" t="n">
        <f aca="false">T5*1000</f>
        <v>0</v>
      </c>
    </row>
    <row r="6" customFormat="false" ht="13.5" hidden="false" customHeight="false" outlineLevel="0" collapsed="false">
      <c r="A6" s="58" t="s">
        <v>212</v>
      </c>
      <c r="B6" s="59" t="n">
        <v>130000</v>
      </c>
      <c r="D6" s="60" t="s">
        <v>213</v>
      </c>
      <c r="E6" s="59" t="n">
        <v>50000</v>
      </c>
      <c r="F6" s="59" t="n">
        <f aca="false">SUM(E4:E5)/0.15*0.15</f>
        <v>0</v>
      </c>
      <c r="G6" s="61" t="n">
        <f aca="false">F6-F6*0.15</f>
        <v>0</v>
      </c>
      <c r="H6" s="61" t="n">
        <f aca="false">B$29</f>
        <v>260000</v>
      </c>
      <c r="I6" s="61" t="n">
        <f aca="false">P6*300</f>
        <v>15000</v>
      </c>
      <c r="J6" s="61" t="n">
        <v>270000</v>
      </c>
      <c r="K6" s="61"/>
      <c r="L6" s="61" t="n">
        <f aca="false">G6-H6-I6-J6</f>
        <v>-545000</v>
      </c>
      <c r="M6" s="61"/>
      <c r="N6" s="61" t="n">
        <f aca="false">N5-E6+F6-H6-I6-J6</f>
        <v>5600000</v>
      </c>
      <c r="P6" s="59" t="n">
        <f aca="false">E6/1000</f>
        <v>50</v>
      </c>
      <c r="Q6" s="59" t="n">
        <f aca="false">P6/21</f>
        <v>2.38095238095238</v>
      </c>
      <c r="R6" s="59" t="n">
        <f aca="false">SUM(P4:P5)*0.15</f>
        <v>0</v>
      </c>
      <c r="S6" s="62" t="n">
        <f aca="false">R6/21</f>
        <v>0</v>
      </c>
      <c r="T6" s="59" t="n">
        <f aca="false">T5+(P6*0.85)-R6</f>
        <v>42.5</v>
      </c>
      <c r="U6" s="59" t="n">
        <f aca="false">T6*1000</f>
        <v>42500</v>
      </c>
    </row>
    <row r="7" customFormat="false" ht="13.5" hidden="false" customHeight="false" outlineLevel="0" collapsed="false">
      <c r="A7" s="58" t="s">
        <v>214</v>
      </c>
      <c r="B7" s="59" t="n">
        <v>100000</v>
      </c>
      <c r="D7" s="60" t="s">
        <v>215</v>
      </c>
      <c r="E7" s="59" t="n">
        <v>50000</v>
      </c>
      <c r="F7" s="59" t="n">
        <f aca="false">SUM(E4:E6)/0.15*0.15</f>
        <v>50000</v>
      </c>
      <c r="G7" s="61" t="n">
        <f aca="false">F7-F7*0.15</f>
        <v>42500</v>
      </c>
      <c r="H7" s="61" t="n">
        <f aca="false">B$29</f>
        <v>260000</v>
      </c>
      <c r="I7" s="61" t="n">
        <f aca="false">P7*300</f>
        <v>15000</v>
      </c>
      <c r="J7" s="61" t="n">
        <v>270000</v>
      </c>
      <c r="K7" s="61"/>
      <c r="L7" s="61" t="n">
        <f aca="false">G7-H7-I7-J7</f>
        <v>-502500</v>
      </c>
      <c r="M7" s="61"/>
      <c r="N7" s="61" t="n">
        <f aca="false">N6-E7+F7-H7-I7-J7</f>
        <v>5055000</v>
      </c>
      <c r="P7" s="59" t="n">
        <f aca="false">E7/1000</f>
        <v>50</v>
      </c>
      <c r="Q7" s="59" t="n">
        <f aca="false">P7/21</f>
        <v>2.38095238095238</v>
      </c>
      <c r="R7" s="59" t="n">
        <f aca="false">SUM(P4:P6)*0.15</f>
        <v>7.5</v>
      </c>
      <c r="S7" s="62" t="n">
        <f aca="false">R7/21</f>
        <v>0.357142857142857</v>
      </c>
      <c r="T7" s="59" t="n">
        <f aca="false">T6+(P7*0.85)-R7</f>
        <v>77.5</v>
      </c>
      <c r="U7" s="59" t="n">
        <f aca="false">T7*1000</f>
        <v>77500</v>
      </c>
    </row>
    <row r="8" customFormat="false" ht="13.5" hidden="false" customHeight="false" outlineLevel="0" collapsed="false">
      <c r="A8" s="58" t="s">
        <v>216</v>
      </c>
      <c r="B8" s="59" t="n">
        <v>100000</v>
      </c>
      <c r="D8" s="60" t="s">
        <v>217</v>
      </c>
      <c r="E8" s="59" t="n">
        <v>100000</v>
      </c>
      <c r="F8" s="59" t="n">
        <f aca="false">SUM(E5:E7)/0.15*0.15</f>
        <v>100000</v>
      </c>
      <c r="G8" s="61" t="n">
        <f aca="false">F8-F8*0.15</f>
        <v>85000</v>
      </c>
      <c r="H8" s="61" t="n">
        <f aca="false">B$29</f>
        <v>260000</v>
      </c>
      <c r="I8" s="61" t="n">
        <f aca="false">P8*300</f>
        <v>30000</v>
      </c>
      <c r="J8" s="61" t="n">
        <v>270000</v>
      </c>
      <c r="K8" s="61"/>
      <c r="L8" s="61" t="n">
        <f aca="false">G8-H8-I8-J8</f>
        <v>-475000</v>
      </c>
      <c r="M8" s="61"/>
      <c r="N8" s="61" t="n">
        <f aca="false">N7-E8+F8-H8-I8-J8</f>
        <v>4495000</v>
      </c>
      <c r="P8" s="59" t="n">
        <f aca="false">E8/1000</f>
        <v>100</v>
      </c>
      <c r="Q8" s="59" t="n">
        <f aca="false">P8/21</f>
        <v>4.76190476190476</v>
      </c>
      <c r="R8" s="59" t="n">
        <f aca="false">SUM(P4:P7)*0.15</f>
        <v>15</v>
      </c>
      <c r="S8" s="62" t="n">
        <f aca="false">R8/21</f>
        <v>0.714285714285714</v>
      </c>
      <c r="T8" s="59" t="n">
        <f aca="false">T7+(P8*0.85)-R8</f>
        <v>147.5</v>
      </c>
      <c r="U8" s="59" t="n">
        <f aca="false">T8*1000</f>
        <v>147500</v>
      </c>
    </row>
    <row r="9" customFormat="false" ht="13.5" hidden="false" customHeight="false" outlineLevel="0" collapsed="false">
      <c r="A9" s="58" t="s">
        <v>218</v>
      </c>
      <c r="B9" s="59" t="n">
        <v>50000</v>
      </c>
      <c r="D9" s="60" t="s">
        <v>219</v>
      </c>
      <c r="E9" s="59" t="n">
        <v>100000</v>
      </c>
      <c r="F9" s="59" t="n">
        <f aca="false">SUM(E5:E8)/0.15*0.15</f>
        <v>200000</v>
      </c>
      <c r="G9" s="61" t="n">
        <f aca="false">F9-F9*0.15</f>
        <v>170000</v>
      </c>
      <c r="H9" s="61" t="n">
        <f aca="false">B$29</f>
        <v>260000</v>
      </c>
      <c r="I9" s="61" t="n">
        <f aca="false">P9*300</f>
        <v>30000</v>
      </c>
      <c r="J9" s="61" t="n">
        <v>270000</v>
      </c>
      <c r="K9" s="61"/>
      <c r="L9" s="61" t="n">
        <f aca="false">G9-H9-I9-J9</f>
        <v>-390000</v>
      </c>
      <c r="M9" s="61"/>
      <c r="N9" s="61" t="n">
        <f aca="false">N8-E9+F9-H9-I9-J9</f>
        <v>4035000</v>
      </c>
      <c r="P9" s="59" t="n">
        <f aca="false">E9/1000</f>
        <v>100</v>
      </c>
      <c r="Q9" s="59" t="n">
        <f aca="false">P9/21</f>
        <v>4.76190476190476</v>
      </c>
      <c r="R9" s="59" t="n">
        <f aca="false">SUM(P5:P8)*0.15</f>
        <v>30</v>
      </c>
      <c r="S9" s="62" t="n">
        <f aca="false">R9/21</f>
        <v>1.42857142857143</v>
      </c>
      <c r="T9" s="59" t="n">
        <f aca="false">T8+(P9*0.85)-R9</f>
        <v>202.5</v>
      </c>
      <c r="U9" s="59" t="n">
        <f aca="false">T9*1000</f>
        <v>202500</v>
      </c>
    </row>
    <row r="10" customFormat="false" ht="13.5" hidden="false" customHeight="false" outlineLevel="0" collapsed="false">
      <c r="A10" s="58" t="s">
        <v>220</v>
      </c>
      <c r="B10" s="59" t="n">
        <v>15000</v>
      </c>
      <c r="D10" s="60" t="s">
        <v>221</v>
      </c>
      <c r="E10" s="59" t="n">
        <v>100000</v>
      </c>
      <c r="F10" s="59" t="n">
        <f aca="false">SUM(E6:E9)/0.15*0.15</f>
        <v>300000</v>
      </c>
      <c r="G10" s="61" t="n">
        <f aca="false">F10-F10*0.15</f>
        <v>255000</v>
      </c>
      <c r="H10" s="61" t="n">
        <f aca="false">B$29</f>
        <v>260000</v>
      </c>
      <c r="I10" s="61" t="n">
        <f aca="false">P10*300</f>
        <v>30000</v>
      </c>
      <c r="J10" s="61" t="n">
        <v>270000</v>
      </c>
      <c r="K10" s="61"/>
      <c r="L10" s="61" t="n">
        <f aca="false">G10-H10-I10-J10</f>
        <v>-305000</v>
      </c>
      <c r="M10" s="61"/>
      <c r="N10" s="61" t="n">
        <f aca="false">N9-E10+F10-H10-I10-J10</f>
        <v>3675000</v>
      </c>
      <c r="P10" s="59" t="n">
        <f aca="false">E10/1000</f>
        <v>100</v>
      </c>
      <c r="Q10" s="59" t="n">
        <f aca="false">P10/21</f>
        <v>4.76190476190476</v>
      </c>
      <c r="R10" s="59" t="n">
        <f aca="false">SUM(P6:P9)*0.15</f>
        <v>45</v>
      </c>
      <c r="S10" s="62" t="n">
        <f aca="false">R10/21</f>
        <v>2.14285714285714</v>
      </c>
      <c r="T10" s="59" t="n">
        <f aca="false">T9+(P10*0.85)-R10</f>
        <v>242.5</v>
      </c>
      <c r="U10" s="59" t="n">
        <f aca="false">T10*1000</f>
        <v>242500</v>
      </c>
    </row>
    <row r="11" customFormat="false" ht="13.5" hidden="false" customHeight="false" outlineLevel="0" collapsed="false">
      <c r="A11" s="58" t="s">
        <v>222</v>
      </c>
      <c r="B11" s="59" t="n">
        <v>700000</v>
      </c>
      <c r="D11" s="60" t="s">
        <v>223</v>
      </c>
      <c r="E11" s="59" t="n">
        <v>100000</v>
      </c>
      <c r="F11" s="59" t="n">
        <f aca="false">SUM(E7:E10)/0.15*0.15</f>
        <v>350000</v>
      </c>
      <c r="G11" s="61" t="n">
        <f aca="false">F11-F11*0.15</f>
        <v>297500</v>
      </c>
      <c r="H11" s="61" t="n">
        <f aca="false">B$29</f>
        <v>260000</v>
      </c>
      <c r="I11" s="61" t="n">
        <f aca="false">P11*300</f>
        <v>30000</v>
      </c>
      <c r="J11" s="61" t="n">
        <v>270000</v>
      </c>
      <c r="K11" s="61"/>
      <c r="L11" s="61" t="n">
        <f aca="false">G11-H11-I11-J11</f>
        <v>-262500</v>
      </c>
      <c r="M11" s="61"/>
      <c r="N11" s="61" t="n">
        <f aca="false">N10-E11+F11-H11-I11-J11</f>
        <v>3365000</v>
      </c>
      <c r="P11" s="59" t="n">
        <f aca="false">E11/1000</f>
        <v>100</v>
      </c>
      <c r="Q11" s="59" t="n">
        <f aca="false">P11/21</f>
        <v>4.76190476190476</v>
      </c>
      <c r="R11" s="59" t="n">
        <f aca="false">SUM(P7:P10)*0.15</f>
        <v>52.5</v>
      </c>
      <c r="S11" s="62" t="n">
        <f aca="false">R11/21</f>
        <v>2.5</v>
      </c>
      <c r="T11" s="59" t="n">
        <f aca="false">T10+(P11*0.85)-R11</f>
        <v>275</v>
      </c>
      <c r="U11" s="59" t="n">
        <f aca="false">T11*1000</f>
        <v>275000</v>
      </c>
    </row>
    <row r="12" customFormat="false" ht="13.5" hidden="false" customHeight="false" outlineLevel="0" collapsed="false">
      <c r="A12" s="58" t="s">
        <v>224</v>
      </c>
      <c r="B12" s="59" t="n">
        <v>300000</v>
      </c>
      <c r="D12" s="60" t="s">
        <v>225</v>
      </c>
      <c r="E12" s="59" t="n">
        <v>100000</v>
      </c>
      <c r="F12" s="59" t="n">
        <f aca="false">SUM(E8:E11)/0.15*0.15</f>
        <v>400000</v>
      </c>
      <c r="G12" s="61" t="n">
        <f aca="false">F12-F12*0.15</f>
        <v>340000</v>
      </c>
      <c r="H12" s="61" t="n">
        <f aca="false">B$29</f>
        <v>260000</v>
      </c>
      <c r="I12" s="61" t="n">
        <f aca="false">P12*300</f>
        <v>30000</v>
      </c>
      <c r="J12" s="61" t="n">
        <v>270000</v>
      </c>
      <c r="K12" s="61"/>
      <c r="L12" s="61" t="n">
        <f aca="false">G12-H12-I12-J12</f>
        <v>-220000</v>
      </c>
      <c r="M12" s="61"/>
      <c r="N12" s="61" t="n">
        <f aca="false">N11-E12+F12-H12-I12-J12</f>
        <v>3105000</v>
      </c>
      <c r="P12" s="59" t="n">
        <f aca="false">E12/1000</f>
        <v>100</v>
      </c>
      <c r="Q12" s="59" t="n">
        <f aca="false">P12/21</f>
        <v>4.76190476190476</v>
      </c>
      <c r="R12" s="59" t="n">
        <f aca="false">SUM(P8:P11)*0.15</f>
        <v>60</v>
      </c>
      <c r="S12" s="62" t="n">
        <f aca="false">R12/21</f>
        <v>2.85714285714286</v>
      </c>
      <c r="T12" s="59" t="n">
        <f aca="false">T11+(P12*0.85)-R12</f>
        <v>300</v>
      </c>
      <c r="U12" s="59" t="n">
        <f aca="false">T12*1000</f>
        <v>300000</v>
      </c>
    </row>
    <row r="13" customFormat="false" ht="13.5" hidden="false" customHeight="false" outlineLevel="0" collapsed="false">
      <c r="A13" s="58" t="s">
        <v>226</v>
      </c>
      <c r="B13" s="59" t="n">
        <f aca="false">SUM(B4:B12)</f>
        <v>1745000</v>
      </c>
      <c r="D13" s="60" t="s">
        <v>227</v>
      </c>
      <c r="E13" s="59" t="n">
        <v>150000</v>
      </c>
      <c r="F13" s="59" t="n">
        <f aca="false">SUM(E9:E12)/0.15*0.15</f>
        <v>400000</v>
      </c>
      <c r="G13" s="61" t="n">
        <f aca="false">F13-F13*0.15</f>
        <v>340000</v>
      </c>
      <c r="H13" s="61" t="n">
        <f aca="false">B$29</f>
        <v>260000</v>
      </c>
      <c r="I13" s="61" t="n">
        <f aca="false">P13*300</f>
        <v>45000</v>
      </c>
      <c r="J13" s="61" t="n">
        <v>270000</v>
      </c>
      <c r="K13" s="61"/>
      <c r="L13" s="61" t="n">
        <f aca="false">G13-H13-I13-J13</f>
        <v>-235000</v>
      </c>
      <c r="M13" s="61"/>
      <c r="N13" s="61" t="n">
        <f aca="false">N12-E13+F13-H13-I13-J13</f>
        <v>2780000</v>
      </c>
      <c r="P13" s="59" t="n">
        <f aca="false">E13/1000</f>
        <v>150</v>
      </c>
      <c r="Q13" s="59" t="n">
        <f aca="false">P13/21</f>
        <v>7.14285714285714</v>
      </c>
      <c r="R13" s="59" t="n">
        <f aca="false">SUM(P9:P12)*0.15</f>
        <v>60</v>
      </c>
      <c r="S13" s="62" t="n">
        <f aca="false">R13/21</f>
        <v>2.85714285714286</v>
      </c>
      <c r="T13" s="59" t="n">
        <f aca="false">T12+(P13*0.85)-R13</f>
        <v>367.5</v>
      </c>
      <c r="U13" s="59" t="n">
        <f aca="false">T13*1000</f>
        <v>367500</v>
      </c>
    </row>
    <row r="14" customFormat="false" ht="13.5" hidden="false" customHeight="false" outlineLevel="0" collapsed="false">
      <c r="D14" s="60" t="s">
        <v>228</v>
      </c>
      <c r="E14" s="59" t="n">
        <v>150000</v>
      </c>
      <c r="F14" s="59" t="n">
        <f aca="false">SUM(E10:E13)/0.15*0.15</f>
        <v>450000</v>
      </c>
      <c r="G14" s="61" t="n">
        <f aca="false">F14-F14*0.15</f>
        <v>382500</v>
      </c>
      <c r="H14" s="61" t="n">
        <f aca="false">B$29</f>
        <v>260000</v>
      </c>
      <c r="I14" s="61" t="n">
        <f aca="false">P14*300</f>
        <v>45000</v>
      </c>
      <c r="J14" s="61" t="n">
        <v>270000</v>
      </c>
      <c r="K14" s="61"/>
      <c r="L14" s="61" t="n">
        <f aca="false">G14-H14-I14-J14</f>
        <v>-192500</v>
      </c>
      <c r="M14" s="61"/>
      <c r="N14" s="61" t="n">
        <f aca="false">N13-E14+F14-H14-I14-J14</f>
        <v>2505000</v>
      </c>
      <c r="P14" s="59" t="n">
        <f aca="false">E14/1000</f>
        <v>150</v>
      </c>
      <c r="Q14" s="59" t="n">
        <f aca="false">P14/21</f>
        <v>7.14285714285714</v>
      </c>
      <c r="R14" s="59" t="n">
        <f aca="false">SUM(P10:P13)*0.15</f>
        <v>67.5</v>
      </c>
      <c r="S14" s="62" t="n">
        <f aca="false">R14/21</f>
        <v>3.21428571428571</v>
      </c>
      <c r="T14" s="59" t="n">
        <f aca="false">T13+(P14*0.85)-R14</f>
        <v>427.5</v>
      </c>
      <c r="U14" s="59" t="n">
        <f aca="false">T14*1000</f>
        <v>427500</v>
      </c>
    </row>
    <row r="15" customFormat="false" ht="13.5" hidden="false" customHeight="false" outlineLevel="0" collapsed="false">
      <c r="A15" s="63"/>
      <c r="B15" s="63"/>
      <c r="D15" s="60" t="s">
        <v>229</v>
      </c>
      <c r="E15" s="59" t="n">
        <v>150000</v>
      </c>
      <c r="F15" s="59" t="n">
        <f aca="false">SUM(E11:E14)/0.15*0.15</f>
        <v>500000</v>
      </c>
      <c r="G15" s="61" t="n">
        <f aca="false">F15-F15*0.15</f>
        <v>425000</v>
      </c>
      <c r="H15" s="61" t="n">
        <f aca="false">B$29</f>
        <v>260000</v>
      </c>
      <c r="I15" s="61" t="n">
        <f aca="false">P15*300</f>
        <v>45000</v>
      </c>
      <c r="J15" s="61" t="n">
        <v>270000</v>
      </c>
      <c r="K15" s="61"/>
      <c r="L15" s="61" t="n">
        <f aca="false">G15-H15-I15-J15</f>
        <v>-150000</v>
      </c>
      <c r="M15" s="61"/>
      <c r="N15" s="61" t="n">
        <f aca="false">N14-E15+F15-H15-I15-J15</f>
        <v>2280000</v>
      </c>
      <c r="P15" s="59" t="n">
        <f aca="false">E15/1000</f>
        <v>150</v>
      </c>
      <c r="Q15" s="59" t="n">
        <f aca="false">P15/21</f>
        <v>7.14285714285714</v>
      </c>
      <c r="R15" s="59" t="n">
        <f aca="false">SUM(P11:P14)*0.15</f>
        <v>75</v>
      </c>
      <c r="S15" s="62" t="n">
        <f aca="false">R15/21</f>
        <v>3.57142857142857</v>
      </c>
      <c r="T15" s="59" t="n">
        <f aca="false">T14+(P15*0.85)-R15</f>
        <v>480</v>
      </c>
      <c r="U15" s="59" t="n">
        <f aca="false">T15*1000</f>
        <v>480000</v>
      </c>
    </row>
    <row r="16" customFormat="false" ht="13.5" hidden="false" customHeight="false" outlineLevel="0" collapsed="false">
      <c r="A16" s="63"/>
      <c r="B16" s="63"/>
      <c r="D16" s="60" t="s">
        <v>230</v>
      </c>
      <c r="E16" s="59" t="n">
        <f aca="false">SUM(E4:E15)</f>
        <v>1050000</v>
      </c>
      <c r="F16" s="59" t="n">
        <f aca="false">SUM(F4:F15)</f>
        <v>2750000</v>
      </c>
      <c r="G16" s="61" t="n">
        <f aca="false">SUM(G4:G15)</f>
        <v>2337500</v>
      </c>
      <c r="H16" s="61" t="n">
        <f aca="false">SUM(H4:H15)</f>
        <v>3120000</v>
      </c>
      <c r="I16" s="61" t="n">
        <f aca="false">SUM(I4:I15)</f>
        <v>315000</v>
      </c>
      <c r="J16" s="61" t="n">
        <f aca="false">SUM(J4:J15)</f>
        <v>3240000</v>
      </c>
      <c r="K16" s="61"/>
      <c r="L16" s="61" t="n">
        <f aca="false">SUM(L4:L15)</f>
        <v>-4337500</v>
      </c>
      <c r="M16" s="61" t="n">
        <v>70000</v>
      </c>
      <c r="N16" s="61" t="n">
        <f aca="false">N15</f>
        <v>2280000</v>
      </c>
      <c r="P16" s="59" t="n">
        <f aca="false">SUM(P4:P15)</f>
        <v>1050</v>
      </c>
      <c r="Q16" s="59" t="n">
        <f aca="false">P16/252</f>
        <v>4.16666666666667</v>
      </c>
      <c r="R16" s="59" t="n">
        <f aca="false">SUM(R4:R15)</f>
        <v>412.5</v>
      </c>
      <c r="S16" s="62" t="n">
        <f aca="false">R16/252</f>
        <v>1.63690476190476</v>
      </c>
      <c r="T16" s="59" t="n">
        <f aca="false">T15</f>
        <v>480</v>
      </c>
      <c r="U16" s="59" t="n">
        <f aca="false">T16*1000</f>
        <v>480000</v>
      </c>
    </row>
    <row r="17" customFormat="false" ht="13.5" hidden="false" customHeight="false" outlineLevel="0" collapsed="false">
      <c r="A17" s="64"/>
      <c r="G17" s="65" t="n">
        <f aca="false">G16/F16</f>
        <v>0.85</v>
      </c>
      <c r="L17" s="65" t="n">
        <f aca="false">L16/F16</f>
        <v>-1.57727272727273</v>
      </c>
      <c r="M17" s="65"/>
      <c r="N17" s="65"/>
    </row>
    <row r="18" customFormat="false" ht="13.5" hidden="false" customHeight="false" outlineLevel="0" collapsed="false">
      <c r="A18" s="64"/>
      <c r="J18" s="0" t="s">
        <v>231</v>
      </c>
    </row>
    <row r="19" customFormat="false" ht="13.5" hidden="false" customHeight="false" outlineLevel="0" collapsed="false">
      <c r="A19" s="64"/>
      <c r="J19" s="0" t="s">
        <v>232</v>
      </c>
    </row>
    <row r="20" customFormat="false" ht="13.5" hidden="false" customHeight="false" outlineLevel="0" collapsed="false">
      <c r="A20" s="2" t="s">
        <v>233</v>
      </c>
      <c r="B20" s="2"/>
      <c r="D20" s="66" t="s">
        <v>234</v>
      </c>
      <c r="E20" s="67" t="s">
        <v>192</v>
      </c>
      <c r="F20" s="67" t="s">
        <v>193</v>
      </c>
      <c r="G20" s="66" t="s">
        <v>194</v>
      </c>
      <c r="H20" s="66" t="s">
        <v>195</v>
      </c>
      <c r="I20" s="66" t="s">
        <v>196</v>
      </c>
      <c r="J20" s="56" t="s">
        <v>197</v>
      </c>
      <c r="K20" s="56" t="s">
        <v>198</v>
      </c>
      <c r="L20" s="66" t="s">
        <v>199</v>
      </c>
      <c r="M20" s="66" t="s">
        <v>235</v>
      </c>
      <c r="N20" s="66" t="s">
        <v>236</v>
      </c>
      <c r="P20" s="67" t="s">
        <v>202</v>
      </c>
      <c r="Q20" s="67" t="s">
        <v>203</v>
      </c>
      <c r="R20" s="67" t="s">
        <v>204</v>
      </c>
      <c r="S20" s="67" t="s">
        <v>205</v>
      </c>
      <c r="T20" s="67" t="s">
        <v>206</v>
      </c>
      <c r="U20" s="67" t="s">
        <v>207</v>
      </c>
    </row>
    <row r="21" customFormat="false" ht="13.5" hidden="false" customHeight="false" outlineLevel="0" collapsed="false">
      <c r="A21" s="2"/>
      <c r="B21" s="2"/>
      <c r="D21" s="60" t="s">
        <v>209</v>
      </c>
      <c r="E21" s="59" t="n">
        <v>150000</v>
      </c>
      <c r="F21" s="59" t="n">
        <f aca="false">(E15+E14+E13+E12)/0.15*0.15</f>
        <v>550000</v>
      </c>
      <c r="G21" s="61" t="n">
        <f aca="false">F21-F21*0.15</f>
        <v>467500</v>
      </c>
      <c r="H21" s="61" t="n">
        <f aca="false">B$29</f>
        <v>260000</v>
      </c>
      <c r="I21" s="61" t="n">
        <f aca="false">P21*300</f>
        <v>45000</v>
      </c>
      <c r="J21" s="61" t="n">
        <v>270000</v>
      </c>
      <c r="K21" s="61"/>
      <c r="L21" s="61" t="n">
        <f aca="false">G21-H21-I21-J21</f>
        <v>-107500</v>
      </c>
      <c r="M21" s="61"/>
      <c r="N21" s="61" t="n">
        <f aca="false">N16-E21+F21-H21-I21-J21</f>
        <v>2105000</v>
      </c>
      <c r="P21" s="59" t="n">
        <f aca="false">E21/1000</f>
        <v>150</v>
      </c>
      <c r="Q21" s="59" t="n">
        <f aca="false">P21/21</f>
        <v>7.14285714285714</v>
      </c>
      <c r="R21" s="59" t="n">
        <f aca="false">(P15+P14+P13+P12)*0.15</f>
        <v>82.5</v>
      </c>
      <c r="S21" s="62" t="n">
        <f aca="false">R21/21</f>
        <v>3.92857142857143</v>
      </c>
      <c r="T21" s="59" t="n">
        <f aca="false">T16+(P21*0.85)-R21</f>
        <v>525</v>
      </c>
      <c r="U21" s="59" t="n">
        <f aca="false">T21*1000</f>
        <v>525000</v>
      </c>
    </row>
    <row r="22" customFormat="false" ht="13.5" hidden="false" customHeight="false" outlineLevel="0" collapsed="false">
      <c r="A22" s="58" t="s">
        <v>237</v>
      </c>
      <c r="B22" s="59" t="n">
        <v>100000</v>
      </c>
      <c r="D22" s="60" t="s">
        <v>211</v>
      </c>
      <c r="E22" s="59" t="n">
        <v>150000</v>
      </c>
      <c r="F22" s="59" t="n">
        <f aca="false">(E21+E15+E14+E13)/0.15*0.15</f>
        <v>600000</v>
      </c>
      <c r="G22" s="61" t="n">
        <f aca="false">F22-F22*0.15</f>
        <v>510000</v>
      </c>
      <c r="H22" s="61" t="n">
        <f aca="false">B$29</f>
        <v>260000</v>
      </c>
      <c r="I22" s="61" t="n">
        <f aca="false">P22*300</f>
        <v>45000</v>
      </c>
      <c r="J22" s="61" t="n">
        <v>270000</v>
      </c>
      <c r="K22" s="61"/>
      <c r="L22" s="61" t="n">
        <f aca="false">G22-H22-I22-J22</f>
        <v>-65000</v>
      </c>
      <c r="M22" s="61"/>
      <c r="N22" s="61" t="n">
        <f aca="false">N21-E22+F22-H22-I22-J22</f>
        <v>1980000</v>
      </c>
      <c r="P22" s="59" t="n">
        <f aca="false">E22/1000</f>
        <v>150</v>
      </c>
      <c r="Q22" s="59" t="n">
        <f aca="false">P22/21</f>
        <v>7.14285714285714</v>
      </c>
      <c r="R22" s="59" t="n">
        <f aca="false">(P21+P15+P14+P13)*0.15</f>
        <v>90</v>
      </c>
      <c r="S22" s="62" t="n">
        <f aca="false">R22/21</f>
        <v>4.28571428571429</v>
      </c>
      <c r="T22" s="59" t="n">
        <f aca="false">T21+(P22*0.85)-R22</f>
        <v>562.5</v>
      </c>
      <c r="U22" s="59" t="n">
        <f aca="false">T22*1000</f>
        <v>562500</v>
      </c>
    </row>
    <row r="23" customFormat="false" ht="13.5" hidden="false" customHeight="false" outlineLevel="0" collapsed="false">
      <c r="A23" s="58" t="s">
        <v>238</v>
      </c>
      <c r="B23" s="59" t="n">
        <v>30000</v>
      </c>
      <c r="D23" s="60" t="s">
        <v>213</v>
      </c>
      <c r="E23" s="59" t="n">
        <v>200000</v>
      </c>
      <c r="F23" s="59" t="n">
        <f aca="false">(E14+E22+E21+E15)/0.15*0.15</f>
        <v>600000</v>
      </c>
      <c r="G23" s="61" t="n">
        <f aca="false">F23-F23*0.15</f>
        <v>510000</v>
      </c>
      <c r="H23" s="61" t="n">
        <f aca="false">B$29</f>
        <v>260000</v>
      </c>
      <c r="I23" s="61" t="n">
        <f aca="false">P23*300</f>
        <v>60000</v>
      </c>
      <c r="J23" s="61" t="n">
        <v>270000</v>
      </c>
      <c r="K23" s="61"/>
      <c r="L23" s="61" t="n">
        <f aca="false">G23-H23-I23-J23</f>
        <v>-80000</v>
      </c>
      <c r="M23" s="61"/>
      <c r="N23" s="61" t="n">
        <f aca="false">N22-E23+F23-H23-I23-J23</f>
        <v>1790000</v>
      </c>
      <c r="P23" s="59" t="n">
        <f aca="false">E23/1000</f>
        <v>200</v>
      </c>
      <c r="Q23" s="59" t="n">
        <f aca="false">P23/21</f>
        <v>9.52380952380952</v>
      </c>
      <c r="R23" s="59" t="n">
        <f aca="false">(P14+P22+P21+P15)*0.15</f>
        <v>90</v>
      </c>
      <c r="S23" s="62" t="n">
        <f aca="false">R23/21</f>
        <v>4.28571428571429</v>
      </c>
      <c r="T23" s="59" t="n">
        <f aca="false">T22+(P23*0.85)-R23</f>
        <v>642.5</v>
      </c>
      <c r="U23" s="59" t="n">
        <f aca="false">T23*1000</f>
        <v>642500</v>
      </c>
    </row>
    <row r="24" customFormat="false" ht="13.5" hidden="false" customHeight="false" outlineLevel="0" collapsed="false">
      <c r="A24" s="58" t="s">
        <v>239</v>
      </c>
      <c r="B24" s="59" t="n">
        <v>30000</v>
      </c>
      <c r="D24" s="60" t="s">
        <v>215</v>
      </c>
      <c r="E24" s="59" t="n">
        <v>200000</v>
      </c>
      <c r="F24" s="59" t="n">
        <f aca="false">(E14+E22+E21+E15)/0.15*0.15</f>
        <v>600000</v>
      </c>
      <c r="G24" s="61" t="n">
        <f aca="false">F24-F24*0.15</f>
        <v>510000</v>
      </c>
      <c r="H24" s="61" t="n">
        <f aca="false">B$29</f>
        <v>260000</v>
      </c>
      <c r="I24" s="61" t="n">
        <f aca="false">P24*300</f>
        <v>60000</v>
      </c>
      <c r="J24" s="61" t="n">
        <v>270000</v>
      </c>
      <c r="K24" s="61"/>
      <c r="L24" s="61" t="n">
        <f aca="false">G24-H24-I24-J24</f>
        <v>-80000</v>
      </c>
      <c r="M24" s="61"/>
      <c r="N24" s="61" t="n">
        <f aca="false">N23-E24+F24-H24-I24-J24</f>
        <v>1600000</v>
      </c>
      <c r="P24" s="59" t="n">
        <f aca="false">E24/1000</f>
        <v>200</v>
      </c>
      <c r="Q24" s="59" t="n">
        <f aca="false">P24/21</f>
        <v>9.52380952380952</v>
      </c>
      <c r="R24" s="59" t="n">
        <f aca="false">(P15+P23+P22+P21)*0.15</f>
        <v>97.5</v>
      </c>
      <c r="S24" s="62" t="n">
        <f aca="false">R24/21</f>
        <v>4.64285714285714</v>
      </c>
      <c r="T24" s="59" t="n">
        <f aca="false">T23+(P24*0.85)-R24</f>
        <v>715</v>
      </c>
      <c r="U24" s="59" t="n">
        <f aca="false">T24*1000</f>
        <v>715000</v>
      </c>
    </row>
    <row r="25" customFormat="false" ht="13.5" hidden="false" customHeight="false" outlineLevel="0" collapsed="false">
      <c r="A25" s="58" t="s">
        <v>240</v>
      </c>
      <c r="B25" s="59" t="n">
        <v>30000</v>
      </c>
      <c r="D25" s="60" t="s">
        <v>217</v>
      </c>
      <c r="E25" s="59" t="n">
        <v>200000</v>
      </c>
      <c r="F25" s="59" t="n">
        <f aca="false">SUM(E21:E24)/0.15*0.15</f>
        <v>700000</v>
      </c>
      <c r="G25" s="61" t="n">
        <f aca="false">F25-F25*0.15</f>
        <v>595000</v>
      </c>
      <c r="H25" s="61" t="n">
        <f aca="false">B$29</f>
        <v>260000</v>
      </c>
      <c r="I25" s="61" t="n">
        <f aca="false">P25*300</f>
        <v>60000</v>
      </c>
      <c r="J25" s="61" t="n">
        <v>270000</v>
      </c>
      <c r="K25" s="61"/>
      <c r="L25" s="61" t="n">
        <f aca="false">G25-H25-I25-J25</f>
        <v>5000</v>
      </c>
      <c r="M25" s="61"/>
      <c r="N25" s="61" t="n">
        <f aca="false">N24-E25+F25-H25-I25-J25</f>
        <v>1510000</v>
      </c>
      <c r="P25" s="59" t="n">
        <f aca="false">E25/1000</f>
        <v>200</v>
      </c>
      <c r="Q25" s="59" t="n">
        <f aca="false">P25/21</f>
        <v>9.52380952380952</v>
      </c>
      <c r="R25" s="59" t="n">
        <f aca="false">SUM(P21:P24)*0.15</f>
        <v>105</v>
      </c>
      <c r="S25" s="62" t="n">
        <f aca="false">R25/21</f>
        <v>5</v>
      </c>
      <c r="T25" s="59" t="n">
        <f aca="false">T24+(P25*0.85)-R25</f>
        <v>780</v>
      </c>
      <c r="U25" s="59" t="n">
        <f aca="false">T25*1000</f>
        <v>780000</v>
      </c>
    </row>
    <row r="26" customFormat="false" ht="13.5" hidden="false" customHeight="false" outlineLevel="0" collapsed="false">
      <c r="A26" s="58" t="s">
        <v>241</v>
      </c>
      <c r="B26" s="59" t="n">
        <v>10000</v>
      </c>
      <c r="D26" s="60" t="s">
        <v>219</v>
      </c>
      <c r="E26" s="59" t="n">
        <v>250000</v>
      </c>
      <c r="F26" s="59" t="n">
        <f aca="false">SUM(E22:E25)/0.15*0.15</f>
        <v>750000</v>
      </c>
      <c r="G26" s="61" t="n">
        <f aca="false">F26-F26*0.15</f>
        <v>637500</v>
      </c>
      <c r="H26" s="61" t="n">
        <f aca="false">B$29</f>
        <v>260000</v>
      </c>
      <c r="I26" s="61" t="n">
        <f aca="false">P26*300</f>
        <v>75000</v>
      </c>
      <c r="J26" s="61" t="n">
        <v>270000</v>
      </c>
      <c r="K26" s="61"/>
      <c r="L26" s="61" t="n">
        <f aca="false">G26-H26-I26-J26</f>
        <v>32500</v>
      </c>
      <c r="M26" s="61"/>
      <c r="N26" s="61" t="n">
        <f aca="false">N25-E26+F26-H26-I26-J26</f>
        <v>1405000</v>
      </c>
      <c r="P26" s="59" t="n">
        <f aca="false">E26/1000</f>
        <v>250</v>
      </c>
      <c r="Q26" s="59" t="n">
        <f aca="false">P26/21</f>
        <v>11.9047619047619</v>
      </c>
      <c r="R26" s="59" t="n">
        <f aca="false">SUM(P22:P25)*0.15</f>
        <v>112.5</v>
      </c>
      <c r="S26" s="62" t="n">
        <f aca="false">R26/21</f>
        <v>5.35714285714286</v>
      </c>
      <c r="T26" s="59" t="n">
        <f aca="false">T25+(P26*0.85)-R26</f>
        <v>880</v>
      </c>
      <c r="U26" s="59" t="n">
        <f aca="false">T26*1000</f>
        <v>880000</v>
      </c>
    </row>
    <row r="27" customFormat="false" ht="13.5" hidden="false" customHeight="false" outlineLevel="0" collapsed="false">
      <c r="A27" s="58" t="s">
        <v>242</v>
      </c>
      <c r="B27" s="59" t="n">
        <v>10000</v>
      </c>
      <c r="D27" s="60" t="s">
        <v>221</v>
      </c>
      <c r="E27" s="59" t="n">
        <v>250000</v>
      </c>
      <c r="F27" s="59" t="n">
        <f aca="false">SUM(E23:E26)/0.15*0.15</f>
        <v>850000</v>
      </c>
      <c r="G27" s="61" t="n">
        <f aca="false">F27-F27*0.15</f>
        <v>722500</v>
      </c>
      <c r="H27" s="61" t="n">
        <f aca="false">B$29</f>
        <v>260000</v>
      </c>
      <c r="I27" s="61" t="n">
        <f aca="false">P27*300</f>
        <v>75000</v>
      </c>
      <c r="J27" s="61" t="n">
        <v>370000</v>
      </c>
      <c r="K27" s="61"/>
      <c r="L27" s="61" t="n">
        <f aca="false">G27-H27-I27-J27</f>
        <v>17500</v>
      </c>
      <c r="M27" s="61"/>
      <c r="N27" s="61" t="n">
        <f aca="false">N26-E27+F27-H27-I27-J27</f>
        <v>1300000</v>
      </c>
      <c r="P27" s="59" t="n">
        <f aca="false">E27/1000</f>
        <v>250</v>
      </c>
      <c r="Q27" s="59" t="n">
        <f aca="false">P27/21</f>
        <v>11.9047619047619</v>
      </c>
      <c r="R27" s="59" t="n">
        <f aca="false">SUM(P23:P26)*0.15</f>
        <v>127.5</v>
      </c>
      <c r="S27" s="62" t="n">
        <f aca="false">R27/21</f>
        <v>6.07142857142857</v>
      </c>
      <c r="T27" s="59" t="n">
        <f aca="false">T26+(P27*0.85)-R27</f>
        <v>965</v>
      </c>
      <c r="U27" s="59" t="n">
        <f aca="false">T27*1000</f>
        <v>965000</v>
      </c>
    </row>
    <row r="28" customFormat="false" ht="13.5" hidden="false" customHeight="false" outlineLevel="0" collapsed="false">
      <c r="A28" s="68" t="s">
        <v>65</v>
      </c>
      <c r="B28" s="59" t="n">
        <v>50000</v>
      </c>
      <c r="D28" s="60" t="s">
        <v>223</v>
      </c>
      <c r="E28" s="59" t="n">
        <v>250000</v>
      </c>
      <c r="F28" s="59" t="n">
        <f aca="false">SUM(E24:E27)/0.15*0.15</f>
        <v>900000</v>
      </c>
      <c r="G28" s="61" t="n">
        <f aca="false">F28-F28*0.15</f>
        <v>765000</v>
      </c>
      <c r="H28" s="61" t="n">
        <f aca="false">B$29</f>
        <v>260000</v>
      </c>
      <c r="I28" s="61" t="n">
        <f aca="false">P28*300</f>
        <v>75000</v>
      </c>
      <c r="J28" s="61" t="n">
        <v>370000</v>
      </c>
      <c r="K28" s="61"/>
      <c r="L28" s="61" t="n">
        <f aca="false">G28-H28-I28-J28</f>
        <v>60000</v>
      </c>
      <c r="M28" s="61"/>
      <c r="N28" s="61" t="n">
        <f aca="false">N27-E28+F28-H28-I28-J28</f>
        <v>1245000</v>
      </c>
      <c r="P28" s="59" t="n">
        <f aca="false">E28/1000</f>
        <v>250</v>
      </c>
      <c r="Q28" s="59" t="n">
        <f aca="false">P28/21</f>
        <v>11.9047619047619</v>
      </c>
      <c r="R28" s="59" t="n">
        <f aca="false">SUM(P24:P27)*0.15</f>
        <v>135</v>
      </c>
      <c r="S28" s="62" t="n">
        <f aca="false">R28/21</f>
        <v>6.42857142857143</v>
      </c>
      <c r="T28" s="59" t="n">
        <f aca="false">T27+(P28*0.85)-R28</f>
        <v>1042.5</v>
      </c>
      <c r="U28" s="59" t="n">
        <f aca="false">T28*1000</f>
        <v>1042500</v>
      </c>
    </row>
    <row r="29" customFormat="false" ht="13.5" hidden="false" customHeight="false" outlineLevel="0" collapsed="false">
      <c r="A29" s="58" t="s">
        <v>243</v>
      </c>
      <c r="B29" s="59" t="n">
        <f aca="false">SUM(B22:B28)</f>
        <v>260000</v>
      </c>
      <c r="D29" s="60" t="s">
        <v>225</v>
      </c>
      <c r="E29" s="59" t="n">
        <v>300000</v>
      </c>
      <c r="F29" s="59" t="n">
        <f aca="false">SUM(E25:E28)/0.15*0.15</f>
        <v>950000</v>
      </c>
      <c r="G29" s="61" t="n">
        <f aca="false">F29-F29*0.15</f>
        <v>807500</v>
      </c>
      <c r="H29" s="61" t="n">
        <f aca="false">B$29</f>
        <v>260000</v>
      </c>
      <c r="I29" s="61" t="n">
        <f aca="false">P29*300</f>
        <v>90000</v>
      </c>
      <c r="J29" s="61" t="n">
        <v>370000</v>
      </c>
      <c r="K29" s="61"/>
      <c r="L29" s="61" t="n">
        <f aca="false">G29-H29-I29-J29</f>
        <v>87500</v>
      </c>
      <c r="M29" s="61"/>
      <c r="N29" s="61" t="n">
        <f aca="false">N28-E29+F29-H29-I29-J29</f>
        <v>1175000</v>
      </c>
      <c r="P29" s="59" t="n">
        <f aca="false">E29/1000</f>
        <v>300</v>
      </c>
      <c r="Q29" s="59" t="n">
        <f aca="false">P29/21</f>
        <v>14.2857142857143</v>
      </c>
      <c r="R29" s="59" t="n">
        <f aca="false">SUM(P25:P28)*0.15</f>
        <v>142.5</v>
      </c>
      <c r="S29" s="62" t="n">
        <f aca="false">R29/21</f>
        <v>6.78571428571429</v>
      </c>
      <c r="T29" s="59" t="n">
        <f aca="false">T28+(P29*0.85)-R29</f>
        <v>1155</v>
      </c>
      <c r="U29" s="59" t="n">
        <f aca="false">T29*1000</f>
        <v>1155000</v>
      </c>
    </row>
    <row r="30" customFormat="false" ht="13.5" hidden="false" customHeight="false" outlineLevel="0" collapsed="false">
      <c r="D30" s="60" t="s">
        <v>227</v>
      </c>
      <c r="E30" s="59" t="n">
        <v>300000</v>
      </c>
      <c r="F30" s="59" t="n">
        <f aca="false">SUM(E26:E29)/0.15*0.15</f>
        <v>1050000</v>
      </c>
      <c r="G30" s="61" t="n">
        <f aca="false">F30-F30*0.15</f>
        <v>892500</v>
      </c>
      <c r="H30" s="61" t="n">
        <f aca="false">B$29</f>
        <v>260000</v>
      </c>
      <c r="I30" s="61" t="n">
        <f aca="false">P30*300</f>
        <v>90000</v>
      </c>
      <c r="J30" s="61" t="n">
        <v>370000</v>
      </c>
      <c r="K30" s="61"/>
      <c r="L30" s="61" t="n">
        <f aca="false">G30-H30-I30-J30</f>
        <v>172500</v>
      </c>
      <c r="M30" s="61"/>
      <c r="N30" s="61" t="n">
        <f aca="false">N29-E30+F30-H30-I30-J30</f>
        <v>1205000</v>
      </c>
      <c r="P30" s="59" t="n">
        <f aca="false">E30/1000</f>
        <v>300</v>
      </c>
      <c r="Q30" s="59" t="n">
        <f aca="false">P30/21</f>
        <v>14.2857142857143</v>
      </c>
      <c r="R30" s="59" t="n">
        <f aca="false">SUM(P26:P29)*0.15</f>
        <v>157.5</v>
      </c>
      <c r="S30" s="62" t="n">
        <f aca="false">R30/21</f>
        <v>7.5</v>
      </c>
      <c r="T30" s="59" t="n">
        <f aca="false">T29+(P30*0.85)-R30</f>
        <v>1252.5</v>
      </c>
      <c r="U30" s="59" t="n">
        <f aca="false">T30*1000</f>
        <v>1252500</v>
      </c>
    </row>
    <row r="31" customFormat="false" ht="13.5" hidden="false" customHeight="false" outlineLevel="0" collapsed="false">
      <c r="D31" s="60" t="s">
        <v>228</v>
      </c>
      <c r="E31" s="59" t="n">
        <v>300000</v>
      </c>
      <c r="F31" s="59" t="n">
        <f aca="false">SUM(E27:E30)/0.15*0.15</f>
        <v>1100000</v>
      </c>
      <c r="G31" s="61" t="n">
        <f aca="false">F31-F31*0.15</f>
        <v>935000</v>
      </c>
      <c r="H31" s="61" t="n">
        <f aca="false">B$29</f>
        <v>260000</v>
      </c>
      <c r="I31" s="61" t="n">
        <f aca="false">P31*300</f>
        <v>90000</v>
      </c>
      <c r="J31" s="61" t="n">
        <v>370000</v>
      </c>
      <c r="K31" s="61"/>
      <c r="L31" s="61" t="n">
        <f aca="false">G31-H31-I31-J31</f>
        <v>215000</v>
      </c>
      <c r="M31" s="61"/>
      <c r="N31" s="61" t="n">
        <f aca="false">N30-E31+F31-H31-I31-J31</f>
        <v>1285000</v>
      </c>
      <c r="P31" s="59" t="n">
        <f aca="false">E31/1000</f>
        <v>300</v>
      </c>
      <c r="Q31" s="59" t="n">
        <f aca="false">P31/21</f>
        <v>14.2857142857143</v>
      </c>
      <c r="R31" s="59" t="n">
        <f aca="false">SUM(P27:P30)*0.15</f>
        <v>165</v>
      </c>
      <c r="S31" s="62" t="n">
        <f aca="false">R31/21</f>
        <v>7.85714285714286</v>
      </c>
      <c r="T31" s="59" t="n">
        <f aca="false">T30+(P31*0.85)-R31</f>
        <v>1342.5</v>
      </c>
      <c r="U31" s="59" t="n">
        <f aca="false">T31*1000</f>
        <v>1342500</v>
      </c>
    </row>
    <row r="32" customFormat="false" ht="13.5" hidden="false" customHeight="false" outlineLevel="0" collapsed="false">
      <c r="D32" s="60" t="s">
        <v>229</v>
      </c>
      <c r="E32" s="59" t="n">
        <v>300000</v>
      </c>
      <c r="F32" s="59" t="n">
        <f aca="false">SUM(E28:E31)/0.15*0.15</f>
        <v>1150000</v>
      </c>
      <c r="G32" s="61" t="n">
        <f aca="false">F32-F32*0.15</f>
        <v>977500</v>
      </c>
      <c r="H32" s="61" t="n">
        <f aca="false">B$29</f>
        <v>260000</v>
      </c>
      <c r="I32" s="61" t="n">
        <f aca="false">P32*300</f>
        <v>90000</v>
      </c>
      <c r="J32" s="61" t="n">
        <v>370000</v>
      </c>
      <c r="K32" s="61"/>
      <c r="L32" s="61" t="n">
        <f aca="false">G32-H32-I32-J32</f>
        <v>257500</v>
      </c>
      <c r="M32" s="61"/>
      <c r="N32" s="61" t="n">
        <f aca="false">N31-E32+F32-H32-I32-J32</f>
        <v>1415000</v>
      </c>
      <c r="P32" s="59" t="n">
        <f aca="false">E32/1000</f>
        <v>300</v>
      </c>
      <c r="Q32" s="59" t="n">
        <f aca="false">P32/21</f>
        <v>14.2857142857143</v>
      </c>
      <c r="R32" s="59" t="n">
        <f aca="false">SUM(P28:P31)*0.15</f>
        <v>172.5</v>
      </c>
      <c r="S32" s="62" t="n">
        <f aca="false">R32/21</f>
        <v>8.21428571428571</v>
      </c>
      <c r="T32" s="59" t="n">
        <f aca="false">T31+(P32*0.85)-R32</f>
        <v>1425</v>
      </c>
      <c r="U32" s="59" t="n">
        <f aca="false">T32*1000</f>
        <v>1425000</v>
      </c>
    </row>
    <row r="33" customFormat="false" ht="13.5" hidden="false" customHeight="false" outlineLevel="0" collapsed="false">
      <c r="D33" s="60" t="s">
        <v>230</v>
      </c>
      <c r="E33" s="59" t="n">
        <f aca="false">SUM(E21:E32)</f>
        <v>2850000</v>
      </c>
      <c r="F33" s="59" t="n">
        <f aca="false">SUM(F21:F32)</f>
        <v>9800000</v>
      </c>
      <c r="G33" s="61" t="n">
        <f aca="false">SUM(G21:G32)</f>
        <v>8330000</v>
      </c>
      <c r="H33" s="61" t="n">
        <f aca="false">SUM(H21:H32)</f>
        <v>3120000</v>
      </c>
      <c r="I33" s="61" t="n">
        <f aca="false">SUM(I21:I32)</f>
        <v>855000</v>
      </c>
      <c r="J33" s="61" t="n">
        <f aca="false">SUM(J21:J32)</f>
        <v>3840000</v>
      </c>
      <c r="K33" s="61"/>
      <c r="L33" s="61" t="n">
        <f aca="false">SUM(L21:L32)</f>
        <v>515000</v>
      </c>
      <c r="M33" s="61" t="n">
        <f aca="false">L33*0.34</f>
        <v>175100</v>
      </c>
      <c r="N33" s="61" t="n">
        <f aca="false">N32-M33</f>
        <v>1239900</v>
      </c>
      <c r="P33" s="59" t="n">
        <f aca="false">SUM(P21:P32)</f>
        <v>2850</v>
      </c>
      <c r="Q33" s="59" t="n">
        <f aca="false">P33/252</f>
        <v>11.3095238095238</v>
      </c>
      <c r="R33" s="59" t="n">
        <f aca="false">SUM(R21:R32)</f>
        <v>1477.5</v>
      </c>
      <c r="S33" s="62" t="n">
        <f aca="false">R33/252</f>
        <v>5.86309523809524</v>
      </c>
      <c r="T33" s="59" t="n">
        <f aca="false">T32</f>
        <v>1425</v>
      </c>
      <c r="U33" s="59" t="n">
        <f aca="false">T33*1000</f>
        <v>1425000</v>
      </c>
    </row>
    <row r="34" customFormat="false" ht="13.5" hidden="false" customHeight="false" outlineLevel="0" collapsed="false">
      <c r="G34" s="65" t="n">
        <f aca="false">G33/F33</f>
        <v>0.85</v>
      </c>
      <c r="H34" s="65"/>
      <c r="I34" s="65"/>
      <c r="J34" s="65"/>
      <c r="K34" s="65"/>
      <c r="L34" s="65" t="n">
        <f aca="false">L33/F33</f>
        <v>0.0525510204081633</v>
      </c>
      <c r="M34" s="65"/>
      <c r="N34" s="65"/>
    </row>
    <row r="35" customFormat="false" ht="13.5" hidden="false" customHeight="false" outlineLevel="0" collapsed="false">
      <c r="G35" s="65"/>
      <c r="H35" s="65"/>
      <c r="I35" s="65"/>
      <c r="J35" s="65"/>
      <c r="K35" s="65"/>
      <c r="L35" s="65"/>
      <c r="M35" s="65"/>
      <c r="N35" s="65"/>
    </row>
    <row r="36" customFormat="false" ht="13.5" hidden="false" customHeight="false" outlineLevel="0" collapsed="false">
      <c r="J36" s="0" t="s">
        <v>244</v>
      </c>
    </row>
    <row r="37" customFormat="false" ht="13.5" hidden="false" customHeight="false" outlineLevel="0" collapsed="false">
      <c r="J37" s="0" t="s">
        <v>245</v>
      </c>
    </row>
    <row r="38" customFormat="false" ht="13.5" hidden="false" customHeight="false" outlineLevel="0" collapsed="false">
      <c r="A38" s="2" t="s">
        <v>233</v>
      </c>
      <c r="B38" s="2"/>
      <c r="D38" s="66" t="s">
        <v>246</v>
      </c>
      <c r="E38" s="67" t="s">
        <v>192</v>
      </c>
      <c r="F38" s="67" t="s">
        <v>193</v>
      </c>
      <c r="G38" s="66" t="s">
        <v>194</v>
      </c>
      <c r="H38" s="66" t="s">
        <v>195</v>
      </c>
      <c r="I38" s="66" t="s">
        <v>196</v>
      </c>
      <c r="J38" s="56" t="s">
        <v>197</v>
      </c>
      <c r="K38" s="56" t="s">
        <v>198</v>
      </c>
      <c r="L38" s="66" t="s">
        <v>199</v>
      </c>
      <c r="M38" s="66" t="s">
        <v>235</v>
      </c>
      <c r="N38" s="66" t="s">
        <v>236</v>
      </c>
      <c r="P38" s="67" t="s">
        <v>202</v>
      </c>
      <c r="Q38" s="67" t="s">
        <v>203</v>
      </c>
      <c r="R38" s="67" t="s">
        <v>204</v>
      </c>
      <c r="S38" s="67" t="s">
        <v>205</v>
      </c>
      <c r="T38" s="67" t="s">
        <v>206</v>
      </c>
      <c r="U38" s="67" t="s">
        <v>207</v>
      </c>
    </row>
    <row r="39" customFormat="false" ht="13.5" hidden="false" customHeight="false" outlineLevel="0" collapsed="false">
      <c r="A39" s="2"/>
      <c r="B39" s="2"/>
      <c r="D39" s="60" t="s">
        <v>209</v>
      </c>
      <c r="E39" s="59" t="n">
        <v>350000</v>
      </c>
      <c r="F39" s="59" t="n">
        <f aca="false">(E29+E32+E31+E30)/0.15*0.15</f>
        <v>1200000</v>
      </c>
      <c r="G39" s="61" t="n">
        <f aca="false">F39-F39*0.15</f>
        <v>1020000</v>
      </c>
      <c r="H39" s="61" t="n">
        <f aca="false">B$47</f>
        <v>260000</v>
      </c>
      <c r="I39" s="61" t="n">
        <f aca="false">P39*300</f>
        <v>105000</v>
      </c>
      <c r="J39" s="61" t="n">
        <v>370000</v>
      </c>
      <c r="K39" s="61" t="n">
        <v>100000</v>
      </c>
      <c r="L39" s="61" t="n">
        <f aca="false">G39-H39-I39-J39-K39</f>
        <v>185000</v>
      </c>
      <c r="M39" s="61"/>
      <c r="N39" s="61" t="n">
        <f aca="false">N33-E39+F39-H39-I39-J39-K39</f>
        <v>1254900</v>
      </c>
      <c r="P39" s="59" t="n">
        <f aca="false">E39/1000</f>
        <v>350</v>
      </c>
      <c r="Q39" s="59" t="n">
        <f aca="false">P39/21</f>
        <v>16.6666666666667</v>
      </c>
      <c r="R39" s="59" t="n">
        <f aca="false">(P32+P31+P30+P29)*0.15</f>
        <v>180</v>
      </c>
      <c r="S39" s="62" t="n">
        <f aca="false">R39/21</f>
        <v>8.57142857142857</v>
      </c>
      <c r="T39" s="59" t="n">
        <f aca="false">T34+(P39*0.85)-R39</f>
        <v>117.5</v>
      </c>
      <c r="U39" s="59" t="n">
        <f aca="false">T39*1000</f>
        <v>117500</v>
      </c>
    </row>
    <row r="40" customFormat="false" ht="13.5" hidden="false" customHeight="false" outlineLevel="0" collapsed="false">
      <c r="A40" s="58" t="s">
        <v>237</v>
      </c>
      <c r="B40" s="59" t="n">
        <v>100000</v>
      </c>
      <c r="D40" s="60" t="s">
        <v>211</v>
      </c>
      <c r="E40" s="59" t="n">
        <v>350000</v>
      </c>
      <c r="F40" s="59" t="n">
        <f aca="false">(E30+E39+E32+E31)/0.15*0.15</f>
        <v>1250000</v>
      </c>
      <c r="G40" s="61" t="n">
        <f aca="false">F40-F40*0.15</f>
        <v>1062500</v>
      </c>
      <c r="H40" s="61" t="n">
        <f aca="false">B$47</f>
        <v>260000</v>
      </c>
      <c r="I40" s="61" t="n">
        <f aca="false">P40*300</f>
        <v>105000</v>
      </c>
      <c r="J40" s="61" t="n">
        <v>370000</v>
      </c>
      <c r="K40" s="61" t="n">
        <v>100000</v>
      </c>
      <c r="L40" s="61" t="n">
        <f aca="false">G40-H40-I40-J40-K40</f>
        <v>227500</v>
      </c>
      <c r="M40" s="61"/>
      <c r="N40" s="61" t="n">
        <f aca="false">N39-E40+F40-H40-I40-J40-K40</f>
        <v>1319900</v>
      </c>
      <c r="P40" s="59" t="n">
        <f aca="false">E40/1000</f>
        <v>350</v>
      </c>
      <c r="Q40" s="59" t="n">
        <f aca="false">P40/21</f>
        <v>16.6666666666667</v>
      </c>
      <c r="R40" s="59" t="n">
        <f aca="false">(P39+P32+P31+P30)*0.15</f>
        <v>187.5</v>
      </c>
      <c r="S40" s="62" t="n">
        <f aca="false">R40/21</f>
        <v>8.92857142857143</v>
      </c>
      <c r="T40" s="59" t="n">
        <f aca="false">T39+(P40*0.85)-R40</f>
        <v>227.5</v>
      </c>
      <c r="U40" s="59" t="n">
        <f aca="false">T40*1000</f>
        <v>227500</v>
      </c>
    </row>
    <row r="41" customFormat="false" ht="13.5" hidden="false" customHeight="false" outlineLevel="0" collapsed="false">
      <c r="A41" s="58" t="s">
        <v>238</v>
      </c>
      <c r="B41" s="59" t="n">
        <v>30000</v>
      </c>
      <c r="D41" s="60" t="s">
        <v>213</v>
      </c>
      <c r="E41" s="59" t="n">
        <v>350000</v>
      </c>
      <c r="F41" s="59" t="n">
        <f aca="false">(E31+E39+E30+E32)/0.15*0.15</f>
        <v>1250000</v>
      </c>
      <c r="G41" s="61" t="n">
        <f aca="false">F41-F41*0.15</f>
        <v>1062500</v>
      </c>
      <c r="H41" s="61" t="n">
        <f aca="false">B$47</f>
        <v>260000</v>
      </c>
      <c r="I41" s="61" t="n">
        <f aca="false">P41*300</f>
        <v>105000</v>
      </c>
      <c r="J41" s="61" t="n">
        <v>370000</v>
      </c>
      <c r="K41" s="61" t="n">
        <v>100000</v>
      </c>
      <c r="L41" s="61" t="n">
        <f aca="false">G41-H41-I41-J41-K41</f>
        <v>227500</v>
      </c>
      <c r="M41" s="61"/>
      <c r="N41" s="61" t="n">
        <f aca="false">N40-E41+F41-H41-I41-J41-K41</f>
        <v>1384900</v>
      </c>
      <c r="P41" s="59" t="n">
        <f aca="false">E41/1000</f>
        <v>350</v>
      </c>
      <c r="Q41" s="59" t="n">
        <f aca="false">P41/21</f>
        <v>16.6666666666667</v>
      </c>
      <c r="R41" s="59" t="n">
        <f aca="false">(P31+P40+P39+P32)*0.15</f>
        <v>195</v>
      </c>
      <c r="S41" s="62" t="n">
        <f aca="false">R41/21</f>
        <v>9.28571428571429</v>
      </c>
      <c r="T41" s="59" t="n">
        <f aca="false">T40+(P41*0.85)-R41</f>
        <v>330</v>
      </c>
      <c r="U41" s="59" t="n">
        <f aca="false">T41*1000</f>
        <v>330000</v>
      </c>
    </row>
    <row r="42" customFormat="false" ht="13.5" hidden="false" customHeight="false" outlineLevel="0" collapsed="false">
      <c r="A42" s="58" t="s">
        <v>239</v>
      </c>
      <c r="B42" s="59" t="n">
        <v>30000</v>
      </c>
      <c r="D42" s="60" t="s">
        <v>215</v>
      </c>
      <c r="E42" s="59" t="n">
        <v>350000</v>
      </c>
      <c r="F42" s="59" t="n">
        <f aca="false">(E39+E41+E31+E40)/0.15*0.15</f>
        <v>1350000</v>
      </c>
      <c r="G42" s="61" t="n">
        <f aca="false">F42-F42*0.15</f>
        <v>1147500</v>
      </c>
      <c r="H42" s="61" t="n">
        <f aca="false">B$47</f>
        <v>260000</v>
      </c>
      <c r="I42" s="61" t="n">
        <f aca="false">P42*300</f>
        <v>105000</v>
      </c>
      <c r="J42" s="61" t="n">
        <v>370000</v>
      </c>
      <c r="K42" s="61" t="n">
        <v>100000</v>
      </c>
      <c r="L42" s="61" t="n">
        <f aca="false">G42-H42-I42-J42-K42</f>
        <v>312500</v>
      </c>
      <c r="M42" s="61"/>
      <c r="N42" s="61" t="n">
        <f aca="false">N41-E42+F42-H42-I42-J42-K42</f>
        <v>1549900</v>
      </c>
      <c r="P42" s="59" t="n">
        <f aca="false">E42/1000</f>
        <v>350</v>
      </c>
      <c r="Q42" s="59" t="n">
        <f aca="false">P42/21</f>
        <v>16.6666666666667</v>
      </c>
      <c r="R42" s="59" t="n">
        <f aca="false">(P32+P41+P40+P39)*0.15</f>
        <v>202.5</v>
      </c>
      <c r="S42" s="62" t="n">
        <f aca="false">R42/21</f>
        <v>9.64285714285714</v>
      </c>
      <c r="T42" s="59" t="n">
        <f aca="false">T41+(P42*0.85)-R42</f>
        <v>425</v>
      </c>
      <c r="U42" s="59" t="n">
        <f aca="false">T42*1000</f>
        <v>425000</v>
      </c>
    </row>
    <row r="43" customFormat="false" ht="13.5" hidden="false" customHeight="false" outlineLevel="0" collapsed="false">
      <c r="A43" s="58" t="s">
        <v>240</v>
      </c>
      <c r="B43" s="59" t="n">
        <v>30000</v>
      </c>
      <c r="D43" s="60" t="s">
        <v>217</v>
      </c>
      <c r="E43" s="59" t="n">
        <v>400000</v>
      </c>
      <c r="F43" s="59" t="n">
        <f aca="false">SUM(E39:E42)/0.15*0.15</f>
        <v>1400000</v>
      </c>
      <c r="G43" s="61" t="n">
        <f aca="false">F43-F43*0.15</f>
        <v>1190000</v>
      </c>
      <c r="H43" s="61" t="n">
        <f aca="false">B$47</f>
        <v>260000</v>
      </c>
      <c r="I43" s="61" t="n">
        <f aca="false">P43*300</f>
        <v>120000</v>
      </c>
      <c r="J43" s="61" t="n">
        <v>370000</v>
      </c>
      <c r="K43" s="61" t="n">
        <v>100000</v>
      </c>
      <c r="L43" s="61" t="n">
        <f aca="false">G43-H43-I43-J43-K43</f>
        <v>340000</v>
      </c>
      <c r="M43" s="61"/>
      <c r="N43" s="61" t="n">
        <f aca="false">N42-E43+F43-H43-I43-J43-K43</f>
        <v>1699900</v>
      </c>
      <c r="P43" s="59" t="n">
        <f aca="false">E43/1000</f>
        <v>400</v>
      </c>
      <c r="Q43" s="59" t="n">
        <f aca="false">P43/21</f>
        <v>19.047619047619</v>
      </c>
      <c r="R43" s="59" t="n">
        <f aca="false">SUM(P39:P42)*0.15</f>
        <v>210</v>
      </c>
      <c r="S43" s="62" t="n">
        <f aca="false">R43/21</f>
        <v>10</v>
      </c>
      <c r="T43" s="59" t="n">
        <f aca="false">T42+(P43*0.85)-R43</f>
        <v>555</v>
      </c>
      <c r="U43" s="59" t="n">
        <f aca="false">T43*1000</f>
        <v>555000</v>
      </c>
    </row>
    <row r="44" customFormat="false" ht="13.5" hidden="false" customHeight="false" outlineLevel="0" collapsed="false">
      <c r="A44" s="58" t="s">
        <v>241</v>
      </c>
      <c r="B44" s="59" t="n">
        <v>10000</v>
      </c>
      <c r="D44" s="60" t="s">
        <v>219</v>
      </c>
      <c r="E44" s="59" t="n">
        <v>400000</v>
      </c>
      <c r="F44" s="59" t="n">
        <f aca="false">SUM(E40:E43)/0.15*0.15</f>
        <v>1450000</v>
      </c>
      <c r="G44" s="61" t="n">
        <f aca="false">F44-F44*0.15</f>
        <v>1232500</v>
      </c>
      <c r="H44" s="61" t="n">
        <f aca="false">B$47</f>
        <v>260000</v>
      </c>
      <c r="I44" s="61" t="n">
        <f aca="false">P44*300</f>
        <v>120000</v>
      </c>
      <c r="J44" s="61" t="n">
        <v>370000</v>
      </c>
      <c r="K44" s="61" t="n">
        <v>100000</v>
      </c>
      <c r="L44" s="61" t="n">
        <f aca="false">G44-H44-I44-J44-K44</f>
        <v>382500</v>
      </c>
      <c r="M44" s="61"/>
      <c r="N44" s="61" t="n">
        <f aca="false">N43-E44+F44-H44-I44-J44-K44</f>
        <v>1899900</v>
      </c>
      <c r="P44" s="59" t="n">
        <f aca="false">E44/1000</f>
        <v>400</v>
      </c>
      <c r="Q44" s="59" t="n">
        <f aca="false">P44/21</f>
        <v>19.047619047619</v>
      </c>
      <c r="R44" s="59" t="n">
        <f aca="false">SUM(P40:P43)*0.15</f>
        <v>217.5</v>
      </c>
      <c r="S44" s="62" t="n">
        <f aca="false">R44/21</f>
        <v>10.3571428571429</v>
      </c>
      <c r="T44" s="59" t="n">
        <f aca="false">T43+(P44*0.85)-R44</f>
        <v>677.5</v>
      </c>
      <c r="U44" s="59" t="n">
        <f aca="false">T44*1000</f>
        <v>677500</v>
      </c>
    </row>
    <row r="45" customFormat="false" ht="13.5" hidden="false" customHeight="false" outlineLevel="0" collapsed="false">
      <c r="A45" s="58" t="s">
        <v>242</v>
      </c>
      <c r="B45" s="59" t="n">
        <v>10000</v>
      </c>
      <c r="D45" s="60" t="s">
        <v>221</v>
      </c>
      <c r="E45" s="59" t="n">
        <v>400000</v>
      </c>
      <c r="F45" s="59" t="n">
        <f aca="false">SUM(E41:E44)/0.15*0.15</f>
        <v>1500000</v>
      </c>
      <c r="G45" s="61" t="n">
        <f aca="false">F45-F45*0.15</f>
        <v>1275000</v>
      </c>
      <c r="H45" s="61" t="n">
        <f aca="false">B$47</f>
        <v>260000</v>
      </c>
      <c r="I45" s="61" t="n">
        <f aca="false">P45*300</f>
        <v>120000</v>
      </c>
      <c r="J45" s="61" t="n">
        <v>550000</v>
      </c>
      <c r="K45" s="61" t="n">
        <v>100000</v>
      </c>
      <c r="L45" s="61" t="n">
        <f aca="false">G45-H45-I45-J45-K45</f>
        <v>245000</v>
      </c>
      <c r="M45" s="61"/>
      <c r="N45" s="61" t="n">
        <f aca="false">N44-E45+F45-H45-I45-J45-K45</f>
        <v>1969900</v>
      </c>
      <c r="P45" s="59" t="n">
        <f aca="false">E45/1000</f>
        <v>400</v>
      </c>
      <c r="Q45" s="59" t="n">
        <f aca="false">P45/21</f>
        <v>19.047619047619</v>
      </c>
      <c r="R45" s="59" t="n">
        <f aca="false">SUM(P41:P44)*0.15</f>
        <v>225</v>
      </c>
      <c r="S45" s="62" t="n">
        <f aca="false">R45/21</f>
        <v>10.7142857142857</v>
      </c>
      <c r="T45" s="59" t="n">
        <f aca="false">T44+(P45*0.85)-R45</f>
        <v>792.5</v>
      </c>
      <c r="U45" s="59" t="n">
        <f aca="false">T45*1000</f>
        <v>792500</v>
      </c>
    </row>
    <row r="46" customFormat="false" ht="13.5" hidden="false" customHeight="false" outlineLevel="0" collapsed="false">
      <c r="A46" s="68" t="s">
        <v>65</v>
      </c>
      <c r="B46" s="59" t="n">
        <v>50000</v>
      </c>
      <c r="D46" s="60" t="s">
        <v>223</v>
      </c>
      <c r="E46" s="59" t="n">
        <v>400000</v>
      </c>
      <c r="F46" s="59" t="n">
        <f aca="false">SUM(E42:E45)/0.15*0.15</f>
        <v>1550000</v>
      </c>
      <c r="G46" s="61" t="n">
        <f aca="false">F46-F46*0.15</f>
        <v>1317500</v>
      </c>
      <c r="H46" s="61" t="n">
        <f aca="false">B$47</f>
        <v>260000</v>
      </c>
      <c r="I46" s="61" t="n">
        <f aca="false">P46*300</f>
        <v>120000</v>
      </c>
      <c r="J46" s="61" t="n">
        <v>550000</v>
      </c>
      <c r="K46" s="61" t="n">
        <v>100000</v>
      </c>
      <c r="L46" s="61" t="n">
        <f aca="false">G46-H46-I46-J46-K46</f>
        <v>287500</v>
      </c>
      <c r="M46" s="61"/>
      <c r="N46" s="61" t="n">
        <f aca="false">N45-E46+F46-H46-I46-J46-K46</f>
        <v>2089900</v>
      </c>
      <c r="P46" s="59" t="n">
        <f aca="false">E46/1000</f>
        <v>400</v>
      </c>
      <c r="Q46" s="59" t="n">
        <f aca="false">P46/21</f>
        <v>19.047619047619</v>
      </c>
      <c r="R46" s="59" t="n">
        <f aca="false">SUM(P42:P45)*0.15</f>
        <v>232.5</v>
      </c>
      <c r="S46" s="62" t="n">
        <f aca="false">R46/21</f>
        <v>11.0714285714286</v>
      </c>
      <c r="T46" s="59" t="n">
        <f aca="false">T45+(P46*0.85)-R46</f>
        <v>900</v>
      </c>
      <c r="U46" s="59" t="n">
        <f aca="false">T46*1000</f>
        <v>900000</v>
      </c>
    </row>
    <row r="47" customFormat="false" ht="13.5" hidden="false" customHeight="false" outlineLevel="0" collapsed="false">
      <c r="A47" s="58" t="s">
        <v>243</v>
      </c>
      <c r="B47" s="59" t="n">
        <f aca="false">SUM(B40:B46)</f>
        <v>260000</v>
      </c>
      <c r="D47" s="60" t="s">
        <v>225</v>
      </c>
      <c r="E47" s="59" t="n">
        <v>450000</v>
      </c>
      <c r="F47" s="59" t="n">
        <f aca="false">SUM(E43:E46)/0.15*0.15</f>
        <v>1600000</v>
      </c>
      <c r="G47" s="61" t="n">
        <f aca="false">F47-F47*0.15</f>
        <v>1360000</v>
      </c>
      <c r="H47" s="61" t="n">
        <f aca="false">B$47</f>
        <v>260000</v>
      </c>
      <c r="I47" s="61" t="n">
        <f aca="false">P47*300</f>
        <v>135000</v>
      </c>
      <c r="J47" s="61" t="n">
        <v>550000</v>
      </c>
      <c r="K47" s="61" t="n">
        <v>100000</v>
      </c>
      <c r="L47" s="61" t="n">
        <f aca="false">G47-H47-I47-J47-K47</f>
        <v>315000</v>
      </c>
      <c r="M47" s="61"/>
      <c r="N47" s="61" t="n">
        <f aca="false">N46-E47+F47-H47-I47-J47-K47</f>
        <v>2194900</v>
      </c>
      <c r="P47" s="59" t="n">
        <f aca="false">E47/1000</f>
        <v>450</v>
      </c>
      <c r="Q47" s="59" t="n">
        <f aca="false">P47/21</f>
        <v>21.4285714285714</v>
      </c>
      <c r="R47" s="59" t="n">
        <f aca="false">SUM(P43:P46)*0.15</f>
        <v>240</v>
      </c>
      <c r="S47" s="62" t="n">
        <f aca="false">R47/21</f>
        <v>11.4285714285714</v>
      </c>
      <c r="T47" s="59" t="n">
        <f aca="false">T46+(P47*0.85)-R47</f>
        <v>1042.5</v>
      </c>
      <c r="U47" s="59" t="n">
        <f aca="false">T47*1000</f>
        <v>1042500</v>
      </c>
    </row>
    <row r="48" customFormat="false" ht="13.5" hidden="false" customHeight="false" outlineLevel="0" collapsed="false">
      <c r="D48" s="60" t="s">
        <v>227</v>
      </c>
      <c r="E48" s="59" t="n">
        <v>450000</v>
      </c>
      <c r="F48" s="59" t="n">
        <f aca="false">SUM(E44:E47)/0.15*0.15</f>
        <v>1650000</v>
      </c>
      <c r="G48" s="61" t="n">
        <f aca="false">F48-F48*0.15</f>
        <v>1402500</v>
      </c>
      <c r="H48" s="61" t="n">
        <f aca="false">B$47</f>
        <v>260000</v>
      </c>
      <c r="I48" s="61" t="n">
        <f aca="false">P48*300</f>
        <v>135000</v>
      </c>
      <c r="J48" s="61" t="n">
        <v>550000</v>
      </c>
      <c r="K48" s="61" t="n">
        <v>100000</v>
      </c>
      <c r="L48" s="61" t="n">
        <f aca="false">G48-H48-I48-J48-K48</f>
        <v>357500</v>
      </c>
      <c r="M48" s="61"/>
      <c r="N48" s="61" t="n">
        <f aca="false">N47-E48+F48-H48-I48-J48-K48</f>
        <v>2349900</v>
      </c>
      <c r="P48" s="59" t="n">
        <f aca="false">E48/1000</f>
        <v>450</v>
      </c>
      <c r="Q48" s="59" t="n">
        <f aca="false">P48/21</f>
        <v>21.4285714285714</v>
      </c>
      <c r="R48" s="59" t="n">
        <f aca="false">SUM(P44:P47)*0.15</f>
        <v>247.5</v>
      </c>
      <c r="S48" s="62" t="n">
        <f aca="false">R48/21</f>
        <v>11.7857142857143</v>
      </c>
      <c r="T48" s="59" t="n">
        <f aca="false">T47+(P48*0.85)-R48</f>
        <v>1177.5</v>
      </c>
      <c r="U48" s="59" t="n">
        <f aca="false">T48*1000</f>
        <v>1177500</v>
      </c>
    </row>
    <row r="49" customFormat="false" ht="13.5" hidden="false" customHeight="false" outlineLevel="0" collapsed="false">
      <c r="D49" s="60" t="s">
        <v>228</v>
      </c>
      <c r="E49" s="59" t="n">
        <v>450000</v>
      </c>
      <c r="F49" s="59" t="n">
        <f aca="false">SUM(E45:E48)/0.15*0.15</f>
        <v>1700000</v>
      </c>
      <c r="G49" s="61" t="n">
        <f aca="false">F49-F49*0.15</f>
        <v>1445000</v>
      </c>
      <c r="H49" s="61" t="n">
        <f aca="false">B$47</f>
        <v>260000</v>
      </c>
      <c r="I49" s="61" t="n">
        <f aca="false">P49*300</f>
        <v>135000</v>
      </c>
      <c r="J49" s="61" t="n">
        <v>550000</v>
      </c>
      <c r="K49" s="61" t="n">
        <v>100000</v>
      </c>
      <c r="L49" s="61" t="n">
        <f aca="false">G49-H49-I49-J49-K49</f>
        <v>400000</v>
      </c>
      <c r="M49" s="61"/>
      <c r="N49" s="61" t="n">
        <f aca="false">N48-E49+F49-H49-I49-J49-K49</f>
        <v>2554900</v>
      </c>
      <c r="P49" s="59" t="n">
        <f aca="false">E49/1000</f>
        <v>450</v>
      </c>
      <c r="Q49" s="59" t="n">
        <f aca="false">P49/21</f>
        <v>21.4285714285714</v>
      </c>
      <c r="R49" s="59" t="n">
        <f aca="false">SUM(P45:P48)*0.15</f>
        <v>255</v>
      </c>
      <c r="S49" s="62" t="n">
        <f aca="false">R49/21</f>
        <v>12.1428571428571</v>
      </c>
      <c r="T49" s="59" t="n">
        <f aca="false">T48+(P49*0.85)-R49</f>
        <v>1305</v>
      </c>
      <c r="U49" s="59" t="n">
        <f aca="false">T49*1000</f>
        <v>1305000</v>
      </c>
    </row>
    <row r="50" customFormat="false" ht="13.5" hidden="false" customHeight="false" outlineLevel="0" collapsed="false">
      <c r="D50" s="60" t="s">
        <v>229</v>
      </c>
      <c r="E50" s="59" t="n">
        <v>450000</v>
      </c>
      <c r="F50" s="59" t="n">
        <f aca="false">SUM(E46:E49)/0.15*0.15</f>
        <v>1750000</v>
      </c>
      <c r="G50" s="61" t="n">
        <f aca="false">F50-F50*0.15</f>
        <v>1487500</v>
      </c>
      <c r="H50" s="61" t="n">
        <f aca="false">B$47</f>
        <v>260000</v>
      </c>
      <c r="I50" s="61" t="n">
        <f aca="false">P50*300</f>
        <v>135000</v>
      </c>
      <c r="J50" s="61" t="n">
        <v>550000</v>
      </c>
      <c r="K50" s="61" t="n">
        <v>100000</v>
      </c>
      <c r="L50" s="61" t="n">
        <f aca="false">G50-H50-I50-J50-K50</f>
        <v>442500</v>
      </c>
      <c r="M50" s="61"/>
      <c r="N50" s="61" t="n">
        <f aca="false">N49-E50+F50-H50-I50-J50-K50</f>
        <v>2809900</v>
      </c>
      <c r="P50" s="59" t="n">
        <f aca="false">E50/1000</f>
        <v>450</v>
      </c>
      <c r="Q50" s="59" t="n">
        <f aca="false">P50/21</f>
        <v>21.4285714285714</v>
      </c>
      <c r="R50" s="59" t="n">
        <f aca="false">SUM(P46:P49)*0.15</f>
        <v>262.5</v>
      </c>
      <c r="S50" s="62" t="n">
        <f aca="false">R50/21</f>
        <v>12.5</v>
      </c>
      <c r="T50" s="59" t="n">
        <f aca="false">T49+(P50*0.85)-R50</f>
        <v>1425</v>
      </c>
      <c r="U50" s="59" t="n">
        <f aca="false">T50*1000</f>
        <v>1425000</v>
      </c>
    </row>
    <row r="51" customFormat="false" ht="13.5" hidden="false" customHeight="false" outlineLevel="0" collapsed="false">
      <c r="D51" s="60" t="s">
        <v>230</v>
      </c>
      <c r="E51" s="59" t="n">
        <f aca="false">SUM(E39:E50)</f>
        <v>4800000</v>
      </c>
      <c r="F51" s="59" t="n">
        <f aca="false">SUM(F39:F50)</f>
        <v>17650000</v>
      </c>
      <c r="G51" s="61" t="n">
        <f aca="false">SUM(G39:G50)</f>
        <v>15002500</v>
      </c>
      <c r="H51" s="61" t="n">
        <f aca="false">SUM(H39:H50)</f>
        <v>3120000</v>
      </c>
      <c r="I51" s="61" t="n">
        <f aca="false">SUM(I39:I50)</f>
        <v>1440000</v>
      </c>
      <c r="J51" s="61" t="n">
        <f aca="false">SUM(J39:J50)</f>
        <v>5520000</v>
      </c>
      <c r="K51" s="61" t="n">
        <f aca="false">SUM(K39:K50)</f>
        <v>1200000</v>
      </c>
      <c r="L51" s="61" t="n">
        <f aca="false">SUM(L39:L50)</f>
        <v>3722500</v>
      </c>
      <c r="M51" s="61" t="n">
        <f aca="false">L51*0.34</f>
        <v>1265650</v>
      </c>
      <c r="N51" s="61" t="n">
        <f aca="false">N50-M51</f>
        <v>1544250</v>
      </c>
      <c r="P51" s="59" t="n">
        <f aca="false">SUM(P39:P50)</f>
        <v>4800</v>
      </c>
      <c r="Q51" s="59" t="n">
        <f aca="false">P51/252</f>
        <v>19.047619047619</v>
      </c>
      <c r="R51" s="59" t="n">
        <f aca="false">SUM(R39:R50)</f>
        <v>2655</v>
      </c>
      <c r="S51" s="62" t="n">
        <f aca="false">R51/252</f>
        <v>10.5357142857143</v>
      </c>
      <c r="T51" s="59" t="n">
        <f aca="false">T50</f>
        <v>1425</v>
      </c>
      <c r="U51" s="59" t="n">
        <f aca="false">T51*1000</f>
        <v>1425000</v>
      </c>
    </row>
    <row r="52" customFormat="false" ht="13.5" hidden="false" customHeight="false" outlineLevel="0" collapsed="false">
      <c r="G52" s="65" t="n">
        <f aca="false">G51/F51</f>
        <v>0.85</v>
      </c>
      <c r="L52" s="65" t="n">
        <f aca="false">L51/F51</f>
        <v>0.210906515580737</v>
      </c>
      <c r="M52" s="65"/>
      <c r="N52" s="65"/>
    </row>
    <row r="53" customFormat="false" ht="13.5" hidden="false" customHeight="false" outlineLevel="0" collapsed="false">
      <c r="G53" s="65"/>
      <c r="L53" s="65"/>
      <c r="M53" s="65"/>
      <c r="N53" s="65"/>
    </row>
    <row r="54" customFormat="false" ht="13.5" hidden="false" customHeight="false" outlineLevel="0" collapsed="false">
      <c r="J54" s="0" t="s">
        <v>247</v>
      </c>
    </row>
    <row r="55" customFormat="false" ht="13.5" hidden="false" customHeight="false" outlineLevel="0" collapsed="false">
      <c r="J55" s="0" t="s">
        <v>248</v>
      </c>
    </row>
    <row r="56" customFormat="false" ht="13.5" hidden="false" customHeight="false" outlineLevel="0" collapsed="false">
      <c r="A56" s="2" t="s">
        <v>233</v>
      </c>
      <c r="B56" s="2"/>
      <c r="D56" s="66" t="s">
        <v>249</v>
      </c>
      <c r="E56" s="67" t="s">
        <v>192</v>
      </c>
      <c r="F56" s="67" t="s">
        <v>193</v>
      </c>
      <c r="G56" s="66" t="s">
        <v>194</v>
      </c>
      <c r="H56" s="66" t="s">
        <v>195</v>
      </c>
      <c r="I56" s="66" t="s">
        <v>196</v>
      </c>
      <c r="J56" s="56" t="s">
        <v>197</v>
      </c>
      <c r="K56" s="56" t="s">
        <v>198</v>
      </c>
      <c r="L56" s="66" t="s">
        <v>199</v>
      </c>
      <c r="M56" s="66" t="s">
        <v>235</v>
      </c>
      <c r="N56" s="66" t="s">
        <v>236</v>
      </c>
      <c r="P56" s="67" t="s">
        <v>202</v>
      </c>
      <c r="Q56" s="67" t="s">
        <v>203</v>
      </c>
      <c r="R56" s="67" t="s">
        <v>204</v>
      </c>
      <c r="S56" s="67" t="s">
        <v>205</v>
      </c>
      <c r="T56" s="67" t="s">
        <v>206</v>
      </c>
      <c r="U56" s="67" t="s">
        <v>207</v>
      </c>
    </row>
    <row r="57" customFormat="false" ht="13.5" hidden="false" customHeight="false" outlineLevel="0" collapsed="false">
      <c r="A57" s="2"/>
      <c r="B57" s="2"/>
      <c r="D57" s="60" t="s">
        <v>209</v>
      </c>
      <c r="E57" s="59" t="n">
        <v>500000</v>
      </c>
      <c r="F57" s="59" t="n">
        <f aca="false">(E47+E50+E49+E48)/0.15*0.15</f>
        <v>1800000</v>
      </c>
      <c r="G57" s="61" t="n">
        <f aca="false">F57-F57*0.15</f>
        <v>1530000</v>
      </c>
      <c r="H57" s="61" t="n">
        <f aca="false">$B$65</f>
        <v>300000</v>
      </c>
      <c r="I57" s="61" t="n">
        <f aca="false">P57*300</f>
        <v>150000</v>
      </c>
      <c r="J57" s="61" t="n">
        <v>550000</v>
      </c>
      <c r="K57" s="61" t="n">
        <v>150000</v>
      </c>
      <c r="L57" s="61" t="n">
        <f aca="false">G57-H57-I57-J57-K57</f>
        <v>380000</v>
      </c>
      <c r="M57" s="61"/>
      <c r="N57" s="61" t="n">
        <f aca="false">N51-E57+F57-H57-I57-J57-K57</f>
        <v>1694250</v>
      </c>
      <c r="P57" s="59" t="n">
        <f aca="false">E57/1000</f>
        <v>500</v>
      </c>
      <c r="Q57" s="59" t="n">
        <f aca="false">P57/21</f>
        <v>23.8095238095238</v>
      </c>
      <c r="R57" s="59" t="n">
        <f aca="false">(P50+P49+P48+P47)*0.15</f>
        <v>270</v>
      </c>
      <c r="S57" s="62" t="n">
        <f aca="false">R57/21</f>
        <v>12.8571428571429</v>
      </c>
      <c r="T57" s="59" t="n">
        <f aca="false">T51+(P57*0.85)-R57</f>
        <v>1580</v>
      </c>
      <c r="U57" s="59" t="n">
        <f aca="false">T57*1000</f>
        <v>1580000</v>
      </c>
    </row>
    <row r="58" customFormat="false" ht="13.5" hidden="false" customHeight="false" outlineLevel="0" collapsed="false">
      <c r="A58" s="58" t="s">
        <v>237</v>
      </c>
      <c r="B58" s="59" t="n">
        <v>100000</v>
      </c>
      <c r="D58" s="60" t="s">
        <v>211</v>
      </c>
      <c r="E58" s="59" t="n">
        <v>500000</v>
      </c>
      <c r="F58" s="59" t="n">
        <f aca="false">(E48+E57+E50+E49)/0.15*0.15</f>
        <v>1850000</v>
      </c>
      <c r="G58" s="61" t="n">
        <f aca="false">F58-F58*0.15</f>
        <v>1572500</v>
      </c>
      <c r="H58" s="61" t="n">
        <f aca="false">$B$65</f>
        <v>300000</v>
      </c>
      <c r="I58" s="61" t="n">
        <f aca="false">P58*300</f>
        <v>150000</v>
      </c>
      <c r="J58" s="61" t="n">
        <v>550000</v>
      </c>
      <c r="K58" s="61" t="n">
        <v>150000</v>
      </c>
      <c r="L58" s="61" t="n">
        <f aca="false">G58-H58-I58-J58-K58</f>
        <v>422500</v>
      </c>
      <c r="M58" s="61"/>
      <c r="N58" s="61" t="n">
        <f aca="false">N57-E58+F58-H58-I58-J58-K58</f>
        <v>1894250</v>
      </c>
      <c r="P58" s="59" t="n">
        <f aca="false">E58/1000</f>
        <v>500</v>
      </c>
      <c r="Q58" s="59" t="n">
        <f aca="false">P58/21</f>
        <v>23.8095238095238</v>
      </c>
      <c r="R58" s="59" t="n">
        <f aca="false">(P57+P50+P49+P48)*0.15</f>
        <v>277.5</v>
      </c>
      <c r="S58" s="62" t="n">
        <f aca="false">R58/21</f>
        <v>13.2142857142857</v>
      </c>
      <c r="T58" s="59" t="n">
        <f aca="false">T57+(P58*0.85)-R58</f>
        <v>1727.5</v>
      </c>
      <c r="U58" s="59" t="n">
        <f aca="false">T58*1000</f>
        <v>1727500</v>
      </c>
    </row>
    <row r="59" customFormat="false" ht="13.5" hidden="false" customHeight="false" outlineLevel="0" collapsed="false">
      <c r="A59" s="58" t="s">
        <v>238</v>
      </c>
      <c r="B59" s="59" t="n">
        <v>30000</v>
      </c>
      <c r="D59" s="60" t="s">
        <v>213</v>
      </c>
      <c r="E59" s="59" t="n">
        <v>500000</v>
      </c>
      <c r="F59" s="59" t="n">
        <f aca="false">(E49+E58+E57+E50)/0.15*0.15</f>
        <v>1900000</v>
      </c>
      <c r="G59" s="61" t="n">
        <f aca="false">F59-F59*0.15</f>
        <v>1615000</v>
      </c>
      <c r="H59" s="61" t="n">
        <f aca="false">$B$65</f>
        <v>300000</v>
      </c>
      <c r="I59" s="61" t="n">
        <f aca="false">P59*300</f>
        <v>150000</v>
      </c>
      <c r="J59" s="61" t="n">
        <v>550000</v>
      </c>
      <c r="K59" s="61" t="n">
        <v>150000</v>
      </c>
      <c r="L59" s="61" t="n">
        <f aca="false">G59-H59-I59-J59-K59</f>
        <v>465000</v>
      </c>
      <c r="M59" s="61"/>
      <c r="N59" s="61" t="n">
        <f aca="false">N58-E59+F59-H59-I59-J59-K59</f>
        <v>2144250</v>
      </c>
      <c r="P59" s="59" t="n">
        <f aca="false">E59/1000</f>
        <v>500</v>
      </c>
      <c r="Q59" s="59" t="n">
        <f aca="false">P59/21</f>
        <v>23.8095238095238</v>
      </c>
      <c r="R59" s="59" t="n">
        <f aca="false">(P49+P58+P57+P50)*0.15</f>
        <v>285</v>
      </c>
      <c r="S59" s="62" t="n">
        <f aca="false">R59/21</f>
        <v>13.5714285714286</v>
      </c>
      <c r="T59" s="59" t="n">
        <f aca="false">T58+(P59*0.85)-R59</f>
        <v>1867.5</v>
      </c>
      <c r="U59" s="59" t="n">
        <f aca="false">T59*1000</f>
        <v>1867500</v>
      </c>
    </row>
    <row r="60" customFormat="false" ht="13.5" hidden="false" customHeight="false" outlineLevel="0" collapsed="false">
      <c r="A60" s="58" t="s">
        <v>239</v>
      </c>
      <c r="B60" s="59" t="n">
        <v>50000</v>
      </c>
      <c r="D60" s="60" t="s">
        <v>215</v>
      </c>
      <c r="E60" s="59" t="n">
        <v>500000</v>
      </c>
      <c r="F60" s="59" t="n">
        <f aca="false">(E50+E59+E58+E57)/0.15*0.15</f>
        <v>1950000</v>
      </c>
      <c r="G60" s="61" t="n">
        <f aca="false">F60-F60*0.15</f>
        <v>1657500</v>
      </c>
      <c r="H60" s="61" t="n">
        <f aca="false">$B$65</f>
        <v>300000</v>
      </c>
      <c r="I60" s="61" t="n">
        <f aca="false">P60*300</f>
        <v>150000</v>
      </c>
      <c r="J60" s="61" t="n">
        <v>550000</v>
      </c>
      <c r="K60" s="61" t="n">
        <v>150000</v>
      </c>
      <c r="L60" s="61" t="n">
        <f aca="false">G60-H60-I60-J60-K60</f>
        <v>507500</v>
      </c>
      <c r="M60" s="61"/>
      <c r="N60" s="61" t="n">
        <f aca="false">N59-E60+F60-H60-I60-J60-K60</f>
        <v>2444250</v>
      </c>
      <c r="P60" s="59" t="n">
        <f aca="false">E60/1000</f>
        <v>500</v>
      </c>
      <c r="Q60" s="59" t="n">
        <f aca="false">P60/21</f>
        <v>23.8095238095238</v>
      </c>
      <c r="R60" s="59" t="n">
        <f aca="false">(P50+P59+P58+P57)*0.15</f>
        <v>292.5</v>
      </c>
      <c r="S60" s="62" t="n">
        <f aca="false">R60/21</f>
        <v>13.9285714285714</v>
      </c>
      <c r="T60" s="59" t="n">
        <f aca="false">T59+(P60*0.85)-R60</f>
        <v>2000</v>
      </c>
      <c r="U60" s="59" t="n">
        <f aca="false">T60*1000</f>
        <v>2000000</v>
      </c>
    </row>
    <row r="61" customFormat="false" ht="13.5" hidden="false" customHeight="false" outlineLevel="0" collapsed="false">
      <c r="A61" s="58" t="s">
        <v>240</v>
      </c>
      <c r="B61" s="59" t="n">
        <v>40000</v>
      </c>
      <c r="D61" s="60" t="s">
        <v>217</v>
      </c>
      <c r="E61" s="59" t="n">
        <v>550000</v>
      </c>
      <c r="F61" s="59" t="n">
        <f aca="false">SUM(E57:E60)/0.15*0.15</f>
        <v>2000000</v>
      </c>
      <c r="G61" s="61" t="n">
        <f aca="false">F61-F61*0.15</f>
        <v>1700000</v>
      </c>
      <c r="H61" s="61" t="n">
        <f aca="false">$B$65</f>
        <v>300000</v>
      </c>
      <c r="I61" s="61" t="n">
        <f aca="false">P61*300</f>
        <v>165000</v>
      </c>
      <c r="J61" s="61" t="n">
        <v>550000</v>
      </c>
      <c r="K61" s="61" t="n">
        <v>150000</v>
      </c>
      <c r="L61" s="61" t="n">
        <f aca="false">G61-H61-I61-J61-K61</f>
        <v>535000</v>
      </c>
      <c r="M61" s="61"/>
      <c r="N61" s="61" t="n">
        <f aca="false">N60-E61+F61-H61-I61-J61-K61</f>
        <v>2729250</v>
      </c>
      <c r="P61" s="59" t="n">
        <f aca="false">E61/1000</f>
        <v>550</v>
      </c>
      <c r="Q61" s="59" t="n">
        <f aca="false">P61/21</f>
        <v>26.1904761904762</v>
      </c>
      <c r="R61" s="59" t="n">
        <f aca="false">SUM(P57:P60)*0.15</f>
        <v>300</v>
      </c>
      <c r="S61" s="62" t="n">
        <f aca="false">R61/21</f>
        <v>14.2857142857143</v>
      </c>
      <c r="T61" s="59" t="n">
        <f aca="false">T60+(P61*0.85)-R61</f>
        <v>2167.5</v>
      </c>
      <c r="U61" s="59" t="n">
        <f aca="false">T61*1000</f>
        <v>2167500</v>
      </c>
    </row>
    <row r="62" customFormat="false" ht="13.5" hidden="false" customHeight="false" outlineLevel="0" collapsed="false">
      <c r="A62" s="58" t="s">
        <v>241</v>
      </c>
      <c r="B62" s="59" t="n">
        <v>15000</v>
      </c>
      <c r="D62" s="60" t="s">
        <v>219</v>
      </c>
      <c r="E62" s="59" t="n">
        <v>550000</v>
      </c>
      <c r="F62" s="59" t="n">
        <f aca="false">SUM(E58:E61)/0.15*0.15</f>
        <v>2050000</v>
      </c>
      <c r="G62" s="61" t="n">
        <f aca="false">F62-F62*0.15</f>
        <v>1742500</v>
      </c>
      <c r="H62" s="61" t="n">
        <f aca="false">$B$65</f>
        <v>300000</v>
      </c>
      <c r="I62" s="61" t="n">
        <f aca="false">P62*300</f>
        <v>165000</v>
      </c>
      <c r="J62" s="61" t="n">
        <v>550000</v>
      </c>
      <c r="K62" s="61" t="n">
        <v>150000</v>
      </c>
      <c r="L62" s="61" t="n">
        <f aca="false">G62-H62-I62-J62-K62</f>
        <v>577500</v>
      </c>
      <c r="M62" s="61"/>
      <c r="N62" s="61" t="n">
        <f aca="false">N61-E62+F62-H62-I62-J62-K62</f>
        <v>3064250</v>
      </c>
      <c r="P62" s="59" t="n">
        <f aca="false">E62/1000</f>
        <v>550</v>
      </c>
      <c r="Q62" s="59" t="n">
        <f aca="false">P62/21</f>
        <v>26.1904761904762</v>
      </c>
      <c r="R62" s="59" t="n">
        <f aca="false">SUM(P58:P61)*0.15</f>
        <v>307.5</v>
      </c>
      <c r="S62" s="62" t="n">
        <f aca="false">R62/21</f>
        <v>14.6428571428571</v>
      </c>
      <c r="T62" s="59" t="n">
        <f aca="false">T61+(P62*0.85)-R62</f>
        <v>2327.5</v>
      </c>
      <c r="U62" s="59" t="n">
        <f aca="false">T62*1000</f>
        <v>2327500</v>
      </c>
    </row>
    <row r="63" customFormat="false" ht="13.5" hidden="false" customHeight="false" outlineLevel="0" collapsed="false">
      <c r="A63" s="58" t="s">
        <v>242</v>
      </c>
      <c r="B63" s="59" t="n">
        <v>15000</v>
      </c>
      <c r="D63" s="60" t="s">
        <v>221</v>
      </c>
      <c r="E63" s="59" t="n">
        <v>550000</v>
      </c>
      <c r="F63" s="59" t="n">
        <f aca="false">SUM(E59:E62)/0.15*0.15</f>
        <v>2100000</v>
      </c>
      <c r="G63" s="61" t="n">
        <f aca="false">F63-F63*0.15</f>
        <v>1785000</v>
      </c>
      <c r="H63" s="61" t="n">
        <f aca="false">$B$65</f>
        <v>300000</v>
      </c>
      <c r="I63" s="61" t="n">
        <f aca="false">P63*300</f>
        <v>165000</v>
      </c>
      <c r="J63" s="61" t="n">
        <v>900000</v>
      </c>
      <c r="K63" s="61" t="n">
        <v>150000</v>
      </c>
      <c r="L63" s="61" t="n">
        <f aca="false">G63-H63-I63-J63-K63</f>
        <v>270000</v>
      </c>
      <c r="M63" s="61"/>
      <c r="N63" s="61" t="n">
        <f aca="false">N62-E63+F63-H63-I63-J63-K63</f>
        <v>3099250</v>
      </c>
      <c r="P63" s="59" t="n">
        <f aca="false">E63/1000</f>
        <v>550</v>
      </c>
      <c r="Q63" s="59" t="n">
        <f aca="false">P63/21</f>
        <v>26.1904761904762</v>
      </c>
      <c r="R63" s="59" t="n">
        <f aca="false">SUM(P59:P62)*0.15</f>
        <v>315</v>
      </c>
      <c r="S63" s="62" t="n">
        <f aca="false">R63/21</f>
        <v>15</v>
      </c>
      <c r="T63" s="59" t="n">
        <f aca="false">T62+(P63*0.85)-R63</f>
        <v>2480</v>
      </c>
      <c r="U63" s="59" t="n">
        <f aca="false">T63*1000</f>
        <v>2480000</v>
      </c>
    </row>
    <row r="64" customFormat="false" ht="13.5" hidden="false" customHeight="false" outlineLevel="0" collapsed="false">
      <c r="A64" s="68" t="s">
        <v>65</v>
      </c>
      <c r="B64" s="59" t="n">
        <v>50000</v>
      </c>
      <c r="D64" s="60" t="s">
        <v>223</v>
      </c>
      <c r="E64" s="59" t="n">
        <v>550000</v>
      </c>
      <c r="F64" s="59" t="n">
        <f aca="false">SUM(E60:E63)/0.15*0.15</f>
        <v>2150000</v>
      </c>
      <c r="G64" s="61" t="n">
        <f aca="false">F64-F64*0.15</f>
        <v>1827500</v>
      </c>
      <c r="H64" s="61" t="n">
        <f aca="false">$B$65</f>
        <v>300000</v>
      </c>
      <c r="I64" s="61" t="n">
        <f aca="false">P64*300</f>
        <v>165000</v>
      </c>
      <c r="J64" s="61" t="n">
        <v>900000</v>
      </c>
      <c r="K64" s="61" t="n">
        <v>150000</v>
      </c>
      <c r="L64" s="61" t="n">
        <f aca="false">G64-H64-I64-J64-K64</f>
        <v>312500</v>
      </c>
      <c r="M64" s="61"/>
      <c r="N64" s="61" t="n">
        <f aca="false">N63-E64+F64-H64-I64-J64-K64</f>
        <v>3184250</v>
      </c>
      <c r="P64" s="59" t="n">
        <f aca="false">E64/1000</f>
        <v>550</v>
      </c>
      <c r="Q64" s="59" t="n">
        <f aca="false">P64/21</f>
        <v>26.1904761904762</v>
      </c>
      <c r="R64" s="59" t="n">
        <f aca="false">SUM(P60:P63)*0.15</f>
        <v>322.5</v>
      </c>
      <c r="S64" s="62" t="n">
        <f aca="false">R64/21</f>
        <v>15.3571428571429</v>
      </c>
      <c r="T64" s="59" t="n">
        <f aca="false">T63+(P64*0.85)-R64</f>
        <v>2625</v>
      </c>
      <c r="U64" s="59" t="n">
        <f aca="false">T64*1000</f>
        <v>2625000</v>
      </c>
    </row>
    <row r="65" customFormat="false" ht="13.5" hidden="false" customHeight="false" outlineLevel="0" collapsed="false">
      <c r="A65" s="58" t="s">
        <v>243</v>
      </c>
      <c r="B65" s="59" t="n">
        <f aca="false">SUM(B58:B64)</f>
        <v>300000</v>
      </c>
      <c r="D65" s="60" t="s">
        <v>225</v>
      </c>
      <c r="E65" s="59" t="n">
        <v>600000</v>
      </c>
      <c r="F65" s="59" t="n">
        <f aca="false">SUM(E61:E64)/0.15*0.15</f>
        <v>2200000</v>
      </c>
      <c r="G65" s="61" t="n">
        <f aca="false">F65-F65*0.15</f>
        <v>1870000</v>
      </c>
      <c r="H65" s="61" t="n">
        <f aca="false">$B$65</f>
        <v>300000</v>
      </c>
      <c r="I65" s="61" t="n">
        <f aca="false">P65*300</f>
        <v>180000</v>
      </c>
      <c r="J65" s="61" t="n">
        <v>900000</v>
      </c>
      <c r="K65" s="61" t="n">
        <v>150000</v>
      </c>
      <c r="L65" s="61" t="n">
        <f aca="false">G65-H65-I65-J65-K65</f>
        <v>340000</v>
      </c>
      <c r="M65" s="61"/>
      <c r="N65" s="61" t="n">
        <f aca="false">N64-E65+F65-H65-I65-J65-K65</f>
        <v>3254250</v>
      </c>
      <c r="P65" s="59" t="n">
        <f aca="false">E65/1000</f>
        <v>600</v>
      </c>
      <c r="Q65" s="59" t="n">
        <f aca="false">P65/21</f>
        <v>28.5714285714286</v>
      </c>
      <c r="R65" s="59" t="n">
        <f aca="false">SUM(P61:P64)*0.15</f>
        <v>330</v>
      </c>
      <c r="S65" s="62" t="n">
        <f aca="false">R65/21</f>
        <v>15.7142857142857</v>
      </c>
      <c r="T65" s="59" t="n">
        <f aca="false">T64+(P65*0.85)-R65</f>
        <v>2805</v>
      </c>
      <c r="U65" s="59" t="n">
        <f aca="false">T65*1000</f>
        <v>2805000</v>
      </c>
    </row>
    <row r="66" customFormat="false" ht="13.5" hidden="false" customHeight="false" outlineLevel="0" collapsed="false">
      <c r="D66" s="60" t="s">
        <v>227</v>
      </c>
      <c r="E66" s="59" t="n">
        <v>600000</v>
      </c>
      <c r="F66" s="59" t="n">
        <f aca="false">SUM(E62:E65)/0.15*0.15</f>
        <v>2250000</v>
      </c>
      <c r="G66" s="61" t="n">
        <f aca="false">F66-F66*0.15</f>
        <v>1912500</v>
      </c>
      <c r="H66" s="61" t="n">
        <f aca="false">$B$65</f>
        <v>300000</v>
      </c>
      <c r="I66" s="61" t="n">
        <f aca="false">P66*300</f>
        <v>180000</v>
      </c>
      <c r="J66" s="61" t="n">
        <v>900000</v>
      </c>
      <c r="K66" s="61" t="n">
        <v>150000</v>
      </c>
      <c r="L66" s="61" t="n">
        <f aca="false">G66-H66-I66-J66-K66</f>
        <v>382500</v>
      </c>
      <c r="M66" s="61"/>
      <c r="N66" s="61" t="n">
        <f aca="false">N65-E66+F66-H66-I66-J66-K66</f>
        <v>3374250</v>
      </c>
      <c r="P66" s="59" t="n">
        <f aca="false">E66/1000</f>
        <v>600</v>
      </c>
      <c r="Q66" s="59" t="n">
        <f aca="false">P66/21</f>
        <v>28.5714285714286</v>
      </c>
      <c r="R66" s="59" t="n">
        <f aca="false">SUM(P62:P65)*0.15</f>
        <v>337.5</v>
      </c>
      <c r="S66" s="62" t="n">
        <f aca="false">R66/21</f>
        <v>16.0714285714286</v>
      </c>
      <c r="T66" s="59" t="n">
        <f aca="false">T65+(P66*0.85)-R66</f>
        <v>2977.5</v>
      </c>
      <c r="U66" s="59" t="n">
        <f aca="false">T66*1000</f>
        <v>2977500</v>
      </c>
    </row>
    <row r="67" customFormat="false" ht="13.5" hidden="false" customHeight="false" outlineLevel="0" collapsed="false">
      <c r="D67" s="60" t="s">
        <v>228</v>
      </c>
      <c r="E67" s="59" t="n">
        <v>600000</v>
      </c>
      <c r="F67" s="59" t="n">
        <f aca="false">SUM(E63:E66)/0.15*0.15</f>
        <v>2300000</v>
      </c>
      <c r="G67" s="61" t="n">
        <f aca="false">F67-F67*0.15</f>
        <v>1955000</v>
      </c>
      <c r="H67" s="61" t="n">
        <f aca="false">$B$65</f>
        <v>300000</v>
      </c>
      <c r="I67" s="61" t="n">
        <f aca="false">P67*300</f>
        <v>180000</v>
      </c>
      <c r="J67" s="61" t="n">
        <v>900000</v>
      </c>
      <c r="K67" s="61" t="n">
        <v>150000</v>
      </c>
      <c r="L67" s="61" t="n">
        <f aca="false">G67-H67-I67-J67-K67</f>
        <v>425000</v>
      </c>
      <c r="M67" s="61"/>
      <c r="N67" s="61" t="n">
        <f aca="false">N66-E67+F67-H67-I67-J67-K67</f>
        <v>3544250</v>
      </c>
      <c r="P67" s="59" t="n">
        <f aca="false">E67/1000</f>
        <v>600</v>
      </c>
      <c r="Q67" s="59" t="n">
        <f aca="false">P67/21</f>
        <v>28.5714285714286</v>
      </c>
      <c r="R67" s="59" t="n">
        <f aca="false">SUM(P63:P66)*0.15</f>
        <v>345</v>
      </c>
      <c r="S67" s="62" t="n">
        <f aca="false">R67/21</f>
        <v>16.4285714285714</v>
      </c>
      <c r="T67" s="59" t="n">
        <f aca="false">T66+(P67*0.85)-R67</f>
        <v>3142.5</v>
      </c>
      <c r="U67" s="59" t="n">
        <f aca="false">T67*1000</f>
        <v>3142500</v>
      </c>
    </row>
    <row r="68" customFormat="false" ht="13.5" hidden="false" customHeight="false" outlineLevel="0" collapsed="false">
      <c r="D68" s="60" t="s">
        <v>229</v>
      </c>
      <c r="E68" s="59" t="n">
        <v>600000</v>
      </c>
      <c r="F68" s="59" t="n">
        <f aca="false">SUM(E64:E67)/0.15*0.15</f>
        <v>2350000</v>
      </c>
      <c r="G68" s="61" t="n">
        <f aca="false">F68-F68*0.15</f>
        <v>1997500</v>
      </c>
      <c r="H68" s="61" t="n">
        <f aca="false">$B$65</f>
        <v>300000</v>
      </c>
      <c r="I68" s="61" t="n">
        <f aca="false">P68*300</f>
        <v>180000</v>
      </c>
      <c r="J68" s="61" t="n">
        <v>900000</v>
      </c>
      <c r="K68" s="61" t="n">
        <v>150000</v>
      </c>
      <c r="L68" s="61" t="n">
        <f aca="false">G68-H68-I68-J68-K68</f>
        <v>467500</v>
      </c>
      <c r="M68" s="61"/>
      <c r="N68" s="61" t="n">
        <f aca="false">N67-E68+F68-H68-I68-J68-K68</f>
        <v>3764250</v>
      </c>
      <c r="P68" s="59" t="n">
        <f aca="false">E68/1000</f>
        <v>600</v>
      </c>
      <c r="Q68" s="59" t="n">
        <f aca="false">P68/21</f>
        <v>28.5714285714286</v>
      </c>
      <c r="R68" s="59" t="n">
        <f aca="false">SUM(P64:P67)*0.15</f>
        <v>352.5</v>
      </c>
      <c r="S68" s="62" t="n">
        <f aca="false">R68/21</f>
        <v>16.7857142857143</v>
      </c>
      <c r="T68" s="59" t="n">
        <f aca="false">T67+(P68*0.85)-R68</f>
        <v>3300</v>
      </c>
      <c r="U68" s="59" t="n">
        <f aca="false">T68*1000</f>
        <v>3300000</v>
      </c>
    </row>
    <row r="69" customFormat="false" ht="13.5" hidden="false" customHeight="false" outlineLevel="0" collapsed="false">
      <c r="D69" s="60" t="s">
        <v>230</v>
      </c>
      <c r="E69" s="59" t="n">
        <f aca="false">SUM(E57:E68)</f>
        <v>6600000</v>
      </c>
      <c r="F69" s="59" t="n">
        <f aca="false">SUM(F57:F68)</f>
        <v>24900000</v>
      </c>
      <c r="G69" s="61" t="n">
        <f aca="false">SUM(G57:G68)</f>
        <v>21165000</v>
      </c>
      <c r="H69" s="61" t="n">
        <f aca="false">SUM(H57:H68)</f>
        <v>3600000</v>
      </c>
      <c r="I69" s="61" t="n">
        <f aca="false">SUM(I57:I68)</f>
        <v>1980000</v>
      </c>
      <c r="J69" s="61" t="n">
        <f aca="false">SUM(J57:J68)</f>
        <v>8700000</v>
      </c>
      <c r="K69" s="61" t="n">
        <f aca="false">SUM(K57:K68)</f>
        <v>1800000</v>
      </c>
      <c r="L69" s="61" t="n">
        <f aca="false">SUM(L57:L68)</f>
        <v>5085000</v>
      </c>
      <c r="M69" s="61" t="n">
        <f aca="false">L69*0.34</f>
        <v>1728900</v>
      </c>
      <c r="N69" s="61" t="n">
        <f aca="false">N68-M69</f>
        <v>2035350</v>
      </c>
      <c r="P69" s="59" t="n">
        <f aca="false">SUM(P57:P68)</f>
        <v>6600</v>
      </c>
      <c r="Q69" s="59" t="n">
        <f aca="false">P69/252</f>
        <v>26.1904761904762</v>
      </c>
      <c r="R69" s="59" t="n">
        <f aca="false">SUM(R57:R68)</f>
        <v>3735</v>
      </c>
      <c r="S69" s="62" t="n">
        <f aca="false">R69/252</f>
        <v>14.8214285714286</v>
      </c>
      <c r="T69" s="59" t="n">
        <f aca="false">T68</f>
        <v>3300</v>
      </c>
      <c r="U69" s="59" t="n">
        <f aca="false">T69*1000</f>
        <v>3300000</v>
      </c>
    </row>
    <row r="70" customFormat="false" ht="13.5" hidden="false" customHeight="false" outlineLevel="0" collapsed="false">
      <c r="G70" s="65" t="n">
        <f aca="false">G69/F69</f>
        <v>0.85</v>
      </c>
      <c r="L70" s="65" t="n">
        <f aca="false">L69/F69</f>
        <v>0.20421686746988</v>
      </c>
      <c r="M70" s="65"/>
      <c r="N70" s="65"/>
    </row>
    <row r="71" customFormat="false" ht="13.5" hidden="false" customHeight="false" outlineLevel="0" collapsed="false">
      <c r="G71" s="65"/>
      <c r="L71" s="65"/>
      <c r="M71" s="65"/>
      <c r="N71" s="65"/>
    </row>
    <row r="72" customFormat="false" ht="13.5" hidden="false" customHeight="false" outlineLevel="0" collapsed="false">
      <c r="J72" s="0" t="s">
        <v>250</v>
      </c>
    </row>
    <row r="73" customFormat="false" ht="13.5" hidden="false" customHeight="false" outlineLevel="0" collapsed="false">
      <c r="J73" s="0" t="s">
        <v>248</v>
      </c>
    </row>
    <row r="74" customFormat="false" ht="13.5" hidden="false" customHeight="false" outlineLevel="0" collapsed="false">
      <c r="A74" s="2" t="s">
        <v>233</v>
      </c>
      <c r="B74" s="2"/>
      <c r="D74" s="66" t="s">
        <v>251</v>
      </c>
      <c r="E74" s="67" t="s">
        <v>192</v>
      </c>
      <c r="F74" s="67" t="s">
        <v>193</v>
      </c>
      <c r="G74" s="66" t="s">
        <v>194</v>
      </c>
      <c r="H74" s="66" t="s">
        <v>195</v>
      </c>
      <c r="I74" s="66" t="s">
        <v>196</v>
      </c>
      <c r="J74" s="56" t="s">
        <v>197</v>
      </c>
      <c r="K74" s="56" t="s">
        <v>198</v>
      </c>
      <c r="L74" s="66" t="s">
        <v>199</v>
      </c>
      <c r="M74" s="66" t="s">
        <v>235</v>
      </c>
      <c r="N74" s="66" t="s">
        <v>236</v>
      </c>
      <c r="P74" s="67" t="s">
        <v>202</v>
      </c>
      <c r="Q74" s="67" t="s">
        <v>203</v>
      </c>
      <c r="R74" s="67" t="s">
        <v>204</v>
      </c>
      <c r="S74" s="67" t="s">
        <v>205</v>
      </c>
      <c r="T74" s="67" t="s">
        <v>206</v>
      </c>
      <c r="U74" s="67" t="s">
        <v>207</v>
      </c>
    </row>
    <row r="75" customFormat="false" ht="13.5" hidden="false" customHeight="false" outlineLevel="0" collapsed="false">
      <c r="A75" s="2"/>
      <c r="B75" s="2"/>
      <c r="D75" s="60" t="s">
        <v>209</v>
      </c>
      <c r="E75" s="59" t="n">
        <v>650000</v>
      </c>
      <c r="F75" s="59" t="n">
        <f aca="false">(E64+E65+E68+E67+E66)/0.15*0.15</f>
        <v>2950000</v>
      </c>
      <c r="G75" s="61" t="n">
        <f aca="false">F75-F75*0.15</f>
        <v>2507500</v>
      </c>
      <c r="H75" s="61" t="n">
        <f aca="false">$B$83</f>
        <v>350000</v>
      </c>
      <c r="I75" s="61" t="n">
        <f aca="false">P75*300</f>
        <v>195000</v>
      </c>
      <c r="J75" s="61" t="n">
        <v>1000000</v>
      </c>
      <c r="K75" s="61" t="n">
        <v>250000</v>
      </c>
      <c r="L75" s="61" t="n">
        <f aca="false">G75-H75-I75-J75-K75</f>
        <v>712500</v>
      </c>
      <c r="M75" s="61"/>
      <c r="N75" s="61" t="n">
        <f aca="false">N69-E75+F75-H75-I75-J75-K75</f>
        <v>2540350</v>
      </c>
      <c r="P75" s="59" t="n">
        <f aca="false">E75/1000</f>
        <v>650</v>
      </c>
      <c r="Q75" s="59" t="n">
        <f aca="false">P75/21</f>
        <v>30.952380952381</v>
      </c>
      <c r="R75" s="59" t="n">
        <f aca="false">(P64+P68+P67+P66+P65)*0.15</f>
        <v>442.5</v>
      </c>
      <c r="S75" s="62" t="n">
        <f aca="false">R75/21</f>
        <v>21.0714285714286</v>
      </c>
      <c r="T75" s="59" t="n">
        <f aca="false">T69+(P75*0.85)-R75</f>
        <v>3410</v>
      </c>
      <c r="U75" s="59" t="n">
        <f aca="false">T75*1000</f>
        <v>3410000</v>
      </c>
    </row>
    <row r="76" customFormat="false" ht="13.5" hidden="false" customHeight="false" outlineLevel="0" collapsed="false">
      <c r="A76" s="58" t="s">
        <v>237</v>
      </c>
      <c r="B76" s="59" t="n">
        <v>150000</v>
      </c>
      <c r="D76" s="60" t="s">
        <v>211</v>
      </c>
      <c r="E76" s="59" t="n">
        <v>650000</v>
      </c>
      <c r="F76" s="59" t="n">
        <f aca="false">(E65+E66+E75+E68+E67)/0.15*0.15</f>
        <v>3050000</v>
      </c>
      <c r="G76" s="61" t="n">
        <f aca="false">F76-F76*0.15</f>
        <v>2592500</v>
      </c>
      <c r="H76" s="61" t="n">
        <f aca="false">$B$83</f>
        <v>350000</v>
      </c>
      <c r="I76" s="61" t="n">
        <f aca="false">P76*300</f>
        <v>195000</v>
      </c>
      <c r="J76" s="61" t="n">
        <v>1000000</v>
      </c>
      <c r="K76" s="61" t="n">
        <v>250000</v>
      </c>
      <c r="L76" s="61" t="n">
        <f aca="false">G76-H76-I76-J76-K76</f>
        <v>797500.000000001</v>
      </c>
      <c r="M76" s="61"/>
      <c r="N76" s="61" t="n">
        <f aca="false">N75-E76+F76-H76-I76-J76-K76</f>
        <v>3145350</v>
      </c>
      <c r="P76" s="59" t="n">
        <f aca="false">E76/1000</f>
        <v>650</v>
      </c>
      <c r="Q76" s="59" t="n">
        <f aca="false">P76/21</f>
        <v>30.952380952381</v>
      </c>
      <c r="R76" s="59" t="n">
        <f aca="false">(P65+P75+P68+P67+P66)*0.15</f>
        <v>457.5</v>
      </c>
      <c r="S76" s="62" t="n">
        <f aca="false">R76/21</f>
        <v>21.7857142857143</v>
      </c>
      <c r="T76" s="59" t="n">
        <f aca="false">T75+(P76*0.85)-R76</f>
        <v>3505</v>
      </c>
      <c r="U76" s="59" t="n">
        <f aca="false">T76*1000</f>
        <v>3505000</v>
      </c>
    </row>
    <row r="77" customFormat="false" ht="13.5" hidden="false" customHeight="false" outlineLevel="0" collapsed="false">
      <c r="A77" s="58" t="s">
        <v>238</v>
      </c>
      <c r="B77" s="59" t="n">
        <v>30000</v>
      </c>
      <c r="D77" s="60" t="s">
        <v>213</v>
      </c>
      <c r="E77" s="59" t="n">
        <v>650000</v>
      </c>
      <c r="F77" s="59" t="n">
        <f aca="false">(E66+E67+E76+E75+E68)/0.15*0.15</f>
        <v>3100000</v>
      </c>
      <c r="G77" s="61" t="n">
        <f aca="false">F77-F77*0.15</f>
        <v>2635000</v>
      </c>
      <c r="H77" s="61" t="n">
        <f aca="false">$B$83</f>
        <v>350000</v>
      </c>
      <c r="I77" s="61" t="n">
        <f aca="false">P77*300</f>
        <v>195000</v>
      </c>
      <c r="J77" s="61" t="n">
        <v>1000000</v>
      </c>
      <c r="K77" s="61" t="n">
        <v>250000</v>
      </c>
      <c r="L77" s="61" t="n">
        <f aca="false">G77-H77-I77-J77-K77</f>
        <v>840000</v>
      </c>
      <c r="M77" s="61"/>
      <c r="N77" s="61" t="n">
        <f aca="false">N76-E77+F77-H77-I77-J77-K77</f>
        <v>3800350</v>
      </c>
      <c r="P77" s="59" t="n">
        <f aca="false">E77/1000</f>
        <v>650</v>
      </c>
      <c r="Q77" s="59" t="n">
        <f aca="false">P77/21</f>
        <v>30.952380952381</v>
      </c>
      <c r="R77" s="59" t="n">
        <f aca="false">(P66+P67+P76+P75+P68)*0.15</f>
        <v>465</v>
      </c>
      <c r="S77" s="62" t="n">
        <f aca="false">R77/21</f>
        <v>22.1428571428571</v>
      </c>
      <c r="T77" s="59" t="n">
        <f aca="false">T76+(P77*0.85)-R77</f>
        <v>3592.5</v>
      </c>
      <c r="U77" s="59" t="n">
        <f aca="false">T77*1000</f>
        <v>3592500</v>
      </c>
    </row>
    <row r="78" customFormat="false" ht="13.5" hidden="false" customHeight="false" outlineLevel="0" collapsed="false">
      <c r="A78" s="58" t="s">
        <v>239</v>
      </c>
      <c r="B78" s="59" t="n">
        <v>50000</v>
      </c>
      <c r="D78" s="60" t="s">
        <v>215</v>
      </c>
      <c r="E78" s="59" t="n">
        <v>650000</v>
      </c>
      <c r="F78" s="59" t="n">
        <f aca="false">(E67+E68+E77+E76+E75)/0.15*0.15</f>
        <v>3150000</v>
      </c>
      <c r="G78" s="61" t="n">
        <f aca="false">F78-F78*0.15</f>
        <v>2677500</v>
      </c>
      <c r="H78" s="61" t="n">
        <f aca="false">$B$83</f>
        <v>350000</v>
      </c>
      <c r="I78" s="61" t="n">
        <f aca="false">P78*300</f>
        <v>195000</v>
      </c>
      <c r="J78" s="61" t="n">
        <v>1000000</v>
      </c>
      <c r="K78" s="61" t="n">
        <v>250000</v>
      </c>
      <c r="L78" s="61" t="n">
        <f aca="false">G78-H78-I78-J78-K78</f>
        <v>882500</v>
      </c>
      <c r="M78" s="61"/>
      <c r="N78" s="61" t="n">
        <f aca="false">N77-E78+F78-H78-I78-J78-K78</f>
        <v>4505350</v>
      </c>
      <c r="P78" s="59" t="n">
        <f aca="false">E78/1000</f>
        <v>650</v>
      </c>
      <c r="Q78" s="59" t="n">
        <f aca="false">P78/21</f>
        <v>30.952380952381</v>
      </c>
      <c r="R78" s="59" t="n">
        <f aca="false">(P67+P68+P77+P76+P75)*0.15</f>
        <v>472.5</v>
      </c>
      <c r="S78" s="62" t="n">
        <f aca="false">R78/21</f>
        <v>22.5</v>
      </c>
      <c r="T78" s="59" t="n">
        <f aca="false">T77+(P78*0.85)-R78</f>
        <v>3672.5</v>
      </c>
      <c r="U78" s="59" t="n">
        <f aca="false">T78*1000</f>
        <v>3672500</v>
      </c>
    </row>
    <row r="79" customFormat="false" ht="13.5" hidden="false" customHeight="false" outlineLevel="0" collapsed="false">
      <c r="A79" s="58" t="s">
        <v>240</v>
      </c>
      <c r="B79" s="59" t="n">
        <v>40000</v>
      </c>
      <c r="D79" s="60" t="s">
        <v>217</v>
      </c>
      <c r="E79" s="59" t="n">
        <v>700000</v>
      </c>
      <c r="F79" s="59" t="n">
        <f aca="false">E68+SUM(E75:E78)/0.15*0.15</f>
        <v>3200000</v>
      </c>
      <c r="G79" s="61" t="n">
        <f aca="false">F79-F79*0.15</f>
        <v>2720000</v>
      </c>
      <c r="H79" s="61" t="n">
        <f aca="false">$B$83</f>
        <v>350000</v>
      </c>
      <c r="I79" s="61" t="n">
        <f aca="false">P79*300</f>
        <v>210000</v>
      </c>
      <c r="J79" s="61" t="n">
        <v>1000000</v>
      </c>
      <c r="K79" s="61" t="n">
        <v>250000</v>
      </c>
      <c r="L79" s="61" t="n">
        <f aca="false">G79-H79-I79-J79-K79</f>
        <v>910000.000000001</v>
      </c>
      <c r="M79" s="61"/>
      <c r="N79" s="61" t="n">
        <f aca="false">N78-E79+F79-H79-I79-J79-K79</f>
        <v>5195350</v>
      </c>
      <c r="P79" s="59" t="n">
        <f aca="false">E79/1000</f>
        <v>700</v>
      </c>
      <c r="Q79" s="59" t="n">
        <f aca="false">P79/21</f>
        <v>33.3333333333333</v>
      </c>
      <c r="R79" s="59" t="n">
        <f aca="false">(P67+P68+P77+P76+P75)*0.15</f>
        <v>472.5</v>
      </c>
      <c r="S79" s="62" t="n">
        <f aca="false">R79/21</f>
        <v>22.5</v>
      </c>
      <c r="T79" s="59" t="n">
        <f aca="false">T78+(P79*0.85)-R79</f>
        <v>3795</v>
      </c>
      <c r="U79" s="59" t="n">
        <f aca="false">T79*1000</f>
        <v>3795000</v>
      </c>
    </row>
    <row r="80" customFormat="false" ht="13.5" hidden="false" customHeight="false" outlineLevel="0" collapsed="false">
      <c r="A80" s="58" t="s">
        <v>241</v>
      </c>
      <c r="B80" s="59" t="n">
        <v>15000</v>
      </c>
      <c r="D80" s="60" t="s">
        <v>219</v>
      </c>
      <c r="E80" s="59" t="n">
        <v>700000</v>
      </c>
      <c r="F80" s="59" t="n">
        <f aca="false">SUM(E75:E79)/0.15*0.15</f>
        <v>3300000</v>
      </c>
      <c r="G80" s="61" t="n">
        <f aca="false">F80-F80*0.15</f>
        <v>2805000</v>
      </c>
      <c r="H80" s="61" t="n">
        <f aca="false">$B$83</f>
        <v>350000</v>
      </c>
      <c r="I80" s="61" t="n">
        <f aca="false">P80*300</f>
        <v>210000</v>
      </c>
      <c r="J80" s="61" t="n">
        <v>1000000</v>
      </c>
      <c r="K80" s="61" t="n">
        <v>250000</v>
      </c>
      <c r="L80" s="61" t="n">
        <f aca="false">G80-H80-I80-J80-K80</f>
        <v>995000</v>
      </c>
      <c r="M80" s="61"/>
      <c r="N80" s="61" t="n">
        <f aca="false">N79-E80+F80-H80-I80-J80-K80</f>
        <v>5985350</v>
      </c>
      <c r="P80" s="59" t="n">
        <f aca="false">E80/1000</f>
        <v>700</v>
      </c>
      <c r="Q80" s="59" t="n">
        <f aca="false">P80/21</f>
        <v>33.3333333333333</v>
      </c>
      <c r="R80" s="59" t="n">
        <f aca="false">SUM(P75:P79)*0.15</f>
        <v>495</v>
      </c>
      <c r="S80" s="62" t="n">
        <f aca="false">R80/21</f>
        <v>23.5714285714286</v>
      </c>
      <c r="T80" s="59" t="n">
        <f aca="false">T79+(P80*0.85)-R80</f>
        <v>3895</v>
      </c>
      <c r="U80" s="59" t="n">
        <f aca="false">T80*1000</f>
        <v>3895000</v>
      </c>
    </row>
    <row r="81" customFormat="false" ht="13.5" hidden="false" customHeight="false" outlineLevel="0" collapsed="false">
      <c r="A81" s="58" t="s">
        <v>242</v>
      </c>
      <c r="B81" s="59" t="n">
        <v>15000</v>
      </c>
      <c r="D81" s="60" t="s">
        <v>221</v>
      </c>
      <c r="E81" s="59" t="n">
        <v>700000</v>
      </c>
      <c r="F81" s="59" t="n">
        <f aca="false">SUM(E76:E80)/0.15*0.15</f>
        <v>3350000</v>
      </c>
      <c r="G81" s="61" t="n">
        <f aca="false">F81-F81*0.15</f>
        <v>2847500</v>
      </c>
      <c r="H81" s="61" t="n">
        <f aca="false">$B$83</f>
        <v>350000</v>
      </c>
      <c r="I81" s="61" t="n">
        <f aca="false">P81*300</f>
        <v>210000</v>
      </c>
      <c r="J81" s="61" t="n">
        <v>1000000</v>
      </c>
      <c r="K81" s="61" t="n">
        <v>250000</v>
      </c>
      <c r="L81" s="61" t="n">
        <f aca="false">G81-H81-I81-J81-K81</f>
        <v>1037500</v>
      </c>
      <c r="M81" s="61"/>
      <c r="N81" s="61" t="n">
        <f aca="false">N80-E81+F81-H81-I81-J81-K81</f>
        <v>6825350</v>
      </c>
      <c r="P81" s="59" t="n">
        <f aca="false">E81/1000</f>
        <v>700</v>
      </c>
      <c r="Q81" s="59" t="n">
        <f aca="false">P81/21</f>
        <v>33.3333333333333</v>
      </c>
      <c r="R81" s="59" t="n">
        <f aca="false">SUM(P76:P80)*0.15</f>
        <v>502.5</v>
      </c>
      <c r="S81" s="62" t="n">
        <f aca="false">R81/21</f>
        <v>23.9285714285714</v>
      </c>
      <c r="T81" s="59" t="n">
        <f aca="false">T80+(P81*0.85)-R81</f>
        <v>3987.5</v>
      </c>
      <c r="U81" s="59" t="n">
        <f aca="false">T81*1000</f>
        <v>3987500</v>
      </c>
    </row>
    <row r="82" customFormat="false" ht="13.5" hidden="false" customHeight="false" outlineLevel="0" collapsed="false">
      <c r="A82" s="68" t="s">
        <v>65</v>
      </c>
      <c r="B82" s="59" t="n">
        <v>50000</v>
      </c>
      <c r="D82" s="60" t="s">
        <v>223</v>
      </c>
      <c r="E82" s="59" t="n">
        <v>700000</v>
      </c>
      <c r="F82" s="59" t="n">
        <f aca="false">SUM(E77:E81)/0.15*0.15</f>
        <v>3400000</v>
      </c>
      <c r="G82" s="61" t="n">
        <f aca="false">F82-F82*0.15</f>
        <v>2890000</v>
      </c>
      <c r="H82" s="61" t="n">
        <f aca="false">$B$83</f>
        <v>350000</v>
      </c>
      <c r="I82" s="61" t="n">
        <f aca="false">P82*300</f>
        <v>210000</v>
      </c>
      <c r="J82" s="61" t="n">
        <v>1000000</v>
      </c>
      <c r="K82" s="61" t="n">
        <v>250000</v>
      </c>
      <c r="L82" s="61" t="n">
        <f aca="false">G82-H82-I82-J82-K82</f>
        <v>1080000</v>
      </c>
      <c r="M82" s="61"/>
      <c r="N82" s="61" t="n">
        <f aca="false">N81-E82+F82-H82-I82-J82-K82</f>
        <v>7715350</v>
      </c>
      <c r="P82" s="59" t="n">
        <f aca="false">E82/1000</f>
        <v>700</v>
      </c>
      <c r="Q82" s="59" t="n">
        <f aca="false">P82/21</f>
        <v>33.3333333333333</v>
      </c>
      <c r="R82" s="59" t="n">
        <f aca="false">SUM(P77:P81)*0.15</f>
        <v>510</v>
      </c>
      <c r="S82" s="62" t="n">
        <f aca="false">R82/21</f>
        <v>24.2857142857143</v>
      </c>
      <c r="T82" s="59" t="n">
        <f aca="false">T81+(P82*0.85)-R82</f>
        <v>4072.5</v>
      </c>
      <c r="U82" s="59" t="n">
        <f aca="false">T82*1000</f>
        <v>4072500</v>
      </c>
    </row>
    <row r="83" customFormat="false" ht="13.5" hidden="false" customHeight="false" outlineLevel="0" collapsed="false">
      <c r="A83" s="58" t="s">
        <v>243</v>
      </c>
      <c r="B83" s="59" t="n">
        <f aca="false">SUM(B76:B82)</f>
        <v>350000</v>
      </c>
      <c r="D83" s="60" t="s">
        <v>225</v>
      </c>
      <c r="E83" s="59" t="n">
        <v>750000</v>
      </c>
      <c r="F83" s="59" t="n">
        <f aca="false">SUM(E78:E82)/0.15*0.15</f>
        <v>3450000</v>
      </c>
      <c r="G83" s="61" t="n">
        <f aca="false">F83-F83*0.15</f>
        <v>2932500</v>
      </c>
      <c r="H83" s="61" t="n">
        <f aca="false">$B$83</f>
        <v>350000</v>
      </c>
      <c r="I83" s="61" t="n">
        <f aca="false">P83*300</f>
        <v>225000</v>
      </c>
      <c r="J83" s="61" t="n">
        <v>1000000</v>
      </c>
      <c r="K83" s="61" t="n">
        <v>250000</v>
      </c>
      <c r="L83" s="61" t="n">
        <f aca="false">G83-H83-I83-J83-K83</f>
        <v>1107500</v>
      </c>
      <c r="M83" s="61"/>
      <c r="N83" s="61" t="n">
        <f aca="false">N82-E83+F83-H83-I83-J83-K83</f>
        <v>8590350</v>
      </c>
      <c r="P83" s="59" t="n">
        <f aca="false">E83/1000</f>
        <v>750</v>
      </c>
      <c r="Q83" s="59" t="n">
        <f aca="false">P83/21</f>
        <v>35.7142857142857</v>
      </c>
      <c r="R83" s="59" t="n">
        <f aca="false">SUM(P78:P82)*0.15</f>
        <v>517.5</v>
      </c>
      <c r="S83" s="62" t="n">
        <f aca="false">R83/21</f>
        <v>24.6428571428571</v>
      </c>
      <c r="T83" s="59" t="n">
        <f aca="false">T82+(P83*0.85)-R83</f>
        <v>4192.5</v>
      </c>
      <c r="U83" s="59" t="n">
        <f aca="false">T83*1000</f>
        <v>4192500</v>
      </c>
    </row>
    <row r="84" customFormat="false" ht="13.5" hidden="false" customHeight="false" outlineLevel="0" collapsed="false">
      <c r="D84" s="60" t="s">
        <v>227</v>
      </c>
      <c r="E84" s="59" t="n">
        <v>750000</v>
      </c>
      <c r="F84" s="59" t="n">
        <f aca="false">SUM(E79:E83)/0.15*0.15</f>
        <v>3550000</v>
      </c>
      <c r="G84" s="61" t="n">
        <f aca="false">F84-F84*0.15</f>
        <v>3017500</v>
      </c>
      <c r="H84" s="61" t="n">
        <f aca="false">$B$83</f>
        <v>350000</v>
      </c>
      <c r="I84" s="61" t="n">
        <f aca="false">P84*300</f>
        <v>225000</v>
      </c>
      <c r="J84" s="61" t="n">
        <v>1000000</v>
      </c>
      <c r="K84" s="61" t="n">
        <v>250000</v>
      </c>
      <c r="L84" s="61" t="n">
        <f aca="false">G84-H84-I84-J84-K84</f>
        <v>1192500</v>
      </c>
      <c r="M84" s="61"/>
      <c r="N84" s="61" t="n">
        <f aca="false">N83-E84+F84-H84-I84-J84-K84</f>
        <v>9565350</v>
      </c>
      <c r="P84" s="59" t="n">
        <f aca="false">E84/1000</f>
        <v>750</v>
      </c>
      <c r="Q84" s="59" t="n">
        <f aca="false">P84/21</f>
        <v>35.7142857142857</v>
      </c>
      <c r="R84" s="59" t="n">
        <f aca="false">SUM(P79:P83)*0.15</f>
        <v>532.5</v>
      </c>
      <c r="S84" s="62" t="n">
        <f aca="false">R84/21</f>
        <v>25.3571428571429</v>
      </c>
      <c r="T84" s="59" t="n">
        <f aca="false">T83+(P84*0.85)-R84</f>
        <v>4297.5</v>
      </c>
      <c r="U84" s="59" t="n">
        <f aca="false">T84*1000</f>
        <v>4297500</v>
      </c>
    </row>
    <row r="85" customFormat="false" ht="13.5" hidden="false" customHeight="false" outlineLevel="0" collapsed="false">
      <c r="D85" s="60" t="s">
        <v>228</v>
      </c>
      <c r="E85" s="59" t="n">
        <v>750000</v>
      </c>
      <c r="F85" s="59" t="n">
        <f aca="false">SUM(E80:E84)/0.15*0.15</f>
        <v>3600000</v>
      </c>
      <c r="G85" s="61" t="n">
        <f aca="false">F85-F85*0.15</f>
        <v>3060000</v>
      </c>
      <c r="H85" s="61" t="n">
        <f aca="false">$B$83</f>
        <v>350000</v>
      </c>
      <c r="I85" s="61" t="n">
        <f aca="false">P85*300</f>
        <v>225000</v>
      </c>
      <c r="J85" s="61" t="n">
        <v>1000000</v>
      </c>
      <c r="K85" s="61" t="n">
        <v>250000</v>
      </c>
      <c r="L85" s="61" t="n">
        <f aca="false">G85-H85-I85-J85-K85</f>
        <v>1235000</v>
      </c>
      <c r="M85" s="61"/>
      <c r="N85" s="61" t="n">
        <f aca="false">N84-E85+F85-H85-I85-J85-K85</f>
        <v>10590350</v>
      </c>
      <c r="P85" s="59" t="n">
        <f aca="false">E85/1000</f>
        <v>750</v>
      </c>
      <c r="Q85" s="59" t="n">
        <f aca="false">P85/21</f>
        <v>35.7142857142857</v>
      </c>
      <c r="R85" s="59" t="n">
        <f aca="false">SUM(P80:P84)*0.15</f>
        <v>540</v>
      </c>
      <c r="S85" s="62" t="n">
        <f aca="false">R85/21</f>
        <v>25.7142857142857</v>
      </c>
      <c r="T85" s="59" t="n">
        <f aca="false">T84+(P85*0.85)-R85</f>
        <v>4395</v>
      </c>
      <c r="U85" s="59" t="n">
        <f aca="false">T85*1000</f>
        <v>4395000</v>
      </c>
    </row>
    <row r="86" customFormat="false" ht="13.5" hidden="false" customHeight="false" outlineLevel="0" collapsed="false">
      <c r="D86" s="60" t="s">
        <v>229</v>
      </c>
      <c r="E86" s="59" t="n">
        <v>750000</v>
      </c>
      <c r="F86" s="59" t="n">
        <f aca="false">SUM(E81:E85)/0.15*0.15</f>
        <v>3650000</v>
      </c>
      <c r="G86" s="61" t="n">
        <f aca="false">F86-F86*0.15</f>
        <v>3102500</v>
      </c>
      <c r="H86" s="61" t="n">
        <f aca="false">$B$83</f>
        <v>350000</v>
      </c>
      <c r="I86" s="61" t="n">
        <f aca="false">P86*300</f>
        <v>225000</v>
      </c>
      <c r="J86" s="61" t="n">
        <v>1000000</v>
      </c>
      <c r="K86" s="61" t="n">
        <v>250000</v>
      </c>
      <c r="L86" s="61" t="n">
        <f aca="false">G86-H86-I86-J86-K86</f>
        <v>1277500</v>
      </c>
      <c r="M86" s="61"/>
      <c r="N86" s="61" t="n">
        <f aca="false">N85-E86+F86-H86-I86-J86-K86</f>
        <v>11665350</v>
      </c>
      <c r="P86" s="59" t="n">
        <f aca="false">E86/1000</f>
        <v>750</v>
      </c>
      <c r="Q86" s="59" t="n">
        <f aca="false">P86/21</f>
        <v>35.7142857142857</v>
      </c>
      <c r="R86" s="59" t="n">
        <f aca="false">SUM(P81:P85)*0.15</f>
        <v>547.5</v>
      </c>
      <c r="S86" s="62" t="n">
        <f aca="false">R86/21</f>
        <v>26.0714285714286</v>
      </c>
      <c r="T86" s="59" t="n">
        <f aca="false">T85+(P86*0.85)-R86</f>
        <v>4485</v>
      </c>
      <c r="U86" s="59" t="n">
        <f aca="false">T86*1000</f>
        <v>4485000</v>
      </c>
    </row>
    <row r="87" customFormat="false" ht="13.5" hidden="false" customHeight="false" outlineLevel="0" collapsed="false">
      <c r="D87" s="60" t="s">
        <v>230</v>
      </c>
      <c r="E87" s="59" t="n">
        <f aca="false">SUM(E75:E86)</f>
        <v>8400000</v>
      </c>
      <c r="F87" s="59" t="n">
        <f aca="false">SUM(F75:F86)</f>
        <v>39750000</v>
      </c>
      <c r="G87" s="61" t="n">
        <f aca="false">SUM(G75:G86)</f>
        <v>33787500</v>
      </c>
      <c r="H87" s="61" t="n">
        <f aca="false">SUM(H75:H86)</f>
        <v>4200000</v>
      </c>
      <c r="I87" s="61" t="n">
        <f aca="false">SUM(I75:I86)</f>
        <v>2520000</v>
      </c>
      <c r="J87" s="61" t="n">
        <f aca="false">SUM(J75:J86)</f>
        <v>12000000</v>
      </c>
      <c r="K87" s="61" t="n">
        <f aca="false">SUM(K75:K86)</f>
        <v>3000000</v>
      </c>
      <c r="L87" s="61" t="n">
        <f aca="false">SUM(L75:L86)</f>
        <v>12067500</v>
      </c>
      <c r="M87" s="61" t="n">
        <f aca="false">L87*0.34</f>
        <v>4102950</v>
      </c>
      <c r="N87" s="61" t="n">
        <f aca="false">N86-M87</f>
        <v>7562400</v>
      </c>
      <c r="P87" s="59" t="n">
        <f aca="false">SUM(P75:P86)</f>
        <v>8400</v>
      </c>
      <c r="Q87" s="59" t="n">
        <f aca="false">P87/252</f>
        <v>33.3333333333333</v>
      </c>
      <c r="R87" s="59" t="n">
        <f aca="false">SUM(R75:R86)</f>
        <v>5955</v>
      </c>
      <c r="S87" s="62" t="n">
        <f aca="false">R87/252</f>
        <v>23.6309523809524</v>
      </c>
      <c r="T87" s="59" t="n">
        <f aca="false">T86</f>
        <v>4485</v>
      </c>
      <c r="U87" s="59" t="n">
        <f aca="false">T87*1000</f>
        <v>4485000</v>
      </c>
    </row>
    <row r="88" customFormat="false" ht="13.5" hidden="false" customHeight="false" outlineLevel="0" collapsed="false">
      <c r="G88" s="65" t="n">
        <f aca="false">G87/F87</f>
        <v>0.85</v>
      </c>
      <c r="L88" s="65" t="n">
        <f aca="false">L87/F87</f>
        <v>0.303584905660377</v>
      </c>
      <c r="M88" s="65"/>
      <c r="N88" s="65"/>
    </row>
    <row r="90" customFormat="false" ht="13.5" hidden="false" customHeight="false" outlineLevel="0" collapsed="false">
      <c r="J90" s="0" t="s">
        <v>252</v>
      </c>
    </row>
    <row r="91" customFormat="false" ht="13.5" hidden="false" customHeight="false" outlineLevel="0" collapsed="false">
      <c r="J91" s="0" t="s">
        <v>253</v>
      </c>
    </row>
    <row r="92" customFormat="false" ht="13.5" hidden="false" customHeight="false" outlineLevel="0" collapsed="false">
      <c r="A92" s="2" t="s">
        <v>233</v>
      </c>
      <c r="B92" s="2"/>
      <c r="D92" s="66" t="s">
        <v>254</v>
      </c>
      <c r="E92" s="67" t="s">
        <v>192</v>
      </c>
      <c r="F92" s="67" t="s">
        <v>193</v>
      </c>
      <c r="G92" s="66" t="s">
        <v>194</v>
      </c>
      <c r="H92" s="66" t="s">
        <v>195</v>
      </c>
      <c r="I92" s="66" t="s">
        <v>196</v>
      </c>
      <c r="J92" s="56" t="s">
        <v>197</v>
      </c>
      <c r="K92" s="56" t="s">
        <v>198</v>
      </c>
      <c r="L92" s="66" t="s">
        <v>199</v>
      </c>
      <c r="M92" s="66" t="s">
        <v>235</v>
      </c>
      <c r="N92" s="66" t="s">
        <v>236</v>
      </c>
      <c r="P92" s="67" t="s">
        <v>202</v>
      </c>
      <c r="Q92" s="67" t="s">
        <v>203</v>
      </c>
      <c r="R92" s="67" t="s">
        <v>204</v>
      </c>
      <c r="S92" s="67" t="s">
        <v>205</v>
      </c>
      <c r="T92" s="67" t="s">
        <v>206</v>
      </c>
      <c r="U92" s="67" t="s">
        <v>207</v>
      </c>
    </row>
    <row r="93" customFormat="false" ht="13.5" hidden="false" customHeight="false" outlineLevel="0" collapsed="false">
      <c r="A93" s="2"/>
      <c r="B93" s="2"/>
      <c r="D93" s="60" t="s">
        <v>209</v>
      </c>
      <c r="E93" s="59" t="n">
        <v>800000</v>
      </c>
      <c r="F93" s="59" t="n">
        <f aca="false">(E82+E83+E86+E85+E84)/0.15*0.15</f>
        <v>3700000</v>
      </c>
      <c r="G93" s="61" t="n">
        <f aca="false">F93-F93*0.15</f>
        <v>3145000</v>
      </c>
      <c r="H93" s="61" t="n">
        <f aca="false">$B$101</f>
        <v>400000</v>
      </c>
      <c r="I93" s="61" t="n">
        <f aca="false">P93*300</f>
        <v>240000</v>
      </c>
      <c r="J93" s="61" t="n">
        <v>1400000</v>
      </c>
      <c r="K93" s="61" t="n">
        <v>250000</v>
      </c>
      <c r="L93" s="61" t="n">
        <f aca="false">G93-H93-I93-J93-K93</f>
        <v>855000</v>
      </c>
      <c r="M93" s="61"/>
      <c r="N93" s="61" t="n">
        <f aca="false">N87-E93+F93-H93-I93-J93-K93</f>
        <v>8172400</v>
      </c>
      <c r="P93" s="59" t="n">
        <f aca="false">E93/1000</f>
        <v>800</v>
      </c>
      <c r="Q93" s="59" t="n">
        <f aca="false">P93/21</f>
        <v>38.0952380952381</v>
      </c>
      <c r="R93" s="59" t="n">
        <f aca="false">(P82+P86+P85+P84+P83)*0.15</f>
        <v>555</v>
      </c>
      <c r="S93" s="62" t="n">
        <f aca="false">R93/21</f>
        <v>26.4285714285714</v>
      </c>
      <c r="T93" s="59" t="n">
        <f aca="false">T87+(P93*0.85)-R93</f>
        <v>4610</v>
      </c>
      <c r="U93" s="59" t="n">
        <f aca="false">T93*1000</f>
        <v>4610000</v>
      </c>
    </row>
    <row r="94" customFormat="false" ht="13.5" hidden="false" customHeight="false" outlineLevel="0" collapsed="false">
      <c r="A94" s="58" t="s">
        <v>237</v>
      </c>
      <c r="B94" s="59" t="n">
        <v>150000</v>
      </c>
      <c r="D94" s="60" t="s">
        <v>211</v>
      </c>
      <c r="E94" s="59" t="n">
        <v>800000</v>
      </c>
      <c r="F94" s="59" t="n">
        <f aca="false">(E83+E84+E93+E86+E85)/0.15*0.15</f>
        <v>3800000</v>
      </c>
      <c r="G94" s="61" t="n">
        <f aca="false">F94-F94*0.15</f>
        <v>3230000</v>
      </c>
      <c r="H94" s="61" t="n">
        <v>400000</v>
      </c>
      <c r="I94" s="61" t="n">
        <f aca="false">P94*300</f>
        <v>240000</v>
      </c>
      <c r="J94" s="61" t="n">
        <v>1400000</v>
      </c>
      <c r="K94" s="61" t="n">
        <v>250000</v>
      </c>
      <c r="L94" s="61" t="n">
        <f aca="false">G94-H94-I94-J94-K94</f>
        <v>940000</v>
      </c>
      <c r="M94" s="61"/>
      <c r="N94" s="61" t="n">
        <f aca="false">N93-E94+F94-H94-I94-J94-K94</f>
        <v>8882400</v>
      </c>
      <c r="P94" s="59" t="n">
        <f aca="false">E94/1000</f>
        <v>800</v>
      </c>
      <c r="Q94" s="59" t="n">
        <f aca="false">P94/21</f>
        <v>38.0952380952381</v>
      </c>
      <c r="R94" s="59" t="n">
        <f aca="false">(P83+P93+P86+P85+P84)*0.15</f>
        <v>570</v>
      </c>
      <c r="S94" s="62" t="n">
        <f aca="false">R94/21</f>
        <v>27.1428571428571</v>
      </c>
      <c r="T94" s="59" t="n">
        <f aca="false">T93+(P94*0.85)-R94</f>
        <v>4720</v>
      </c>
      <c r="U94" s="59" t="n">
        <f aca="false">T94*1000</f>
        <v>4720000</v>
      </c>
    </row>
    <row r="95" customFormat="false" ht="13.5" hidden="false" customHeight="false" outlineLevel="0" collapsed="false">
      <c r="A95" s="58" t="s">
        <v>238</v>
      </c>
      <c r="B95" s="59" t="n">
        <v>30000</v>
      </c>
      <c r="D95" s="60" t="s">
        <v>213</v>
      </c>
      <c r="E95" s="59" t="n">
        <v>800000</v>
      </c>
      <c r="F95" s="59" t="n">
        <f aca="false">(E84+E85+E94+E93+E86)/0.15*0.15</f>
        <v>3850000</v>
      </c>
      <c r="G95" s="61" t="n">
        <f aca="false">F95-F95*0.15</f>
        <v>3272500</v>
      </c>
      <c r="H95" s="61" t="n">
        <v>400000</v>
      </c>
      <c r="I95" s="61" t="n">
        <f aca="false">P95*300</f>
        <v>240000</v>
      </c>
      <c r="J95" s="61" t="n">
        <v>1400000</v>
      </c>
      <c r="K95" s="61" t="n">
        <v>250000</v>
      </c>
      <c r="L95" s="61" t="n">
        <f aca="false">G95-H95-I95-J95-K95</f>
        <v>982500</v>
      </c>
      <c r="M95" s="61"/>
      <c r="N95" s="61" t="n">
        <f aca="false">N94-E95+F95-H95-I95-J95-K95</f>
        <v>9642400</v>
      </c>
      <c r="P95" s="59" t="n">
        <f aca="false">E95/1000</f>
        <v>800</v>
      </c>
      <c r="Q95" s="59" t="n">
        <f aca="false">P95/21</f>
        <v>38.0952380952381</v>
      </c>
      <c r="R95" s="59" t="n">
        <f aca="false">(P84+P85+P94+P93+P86)*0.15</f>
        <v>577.5</v>
      </c>
      <c r="S95" s="62" t="n">
        <f aca="false">R95/21</f>
        <v>27.5</v>
      </c>
      <c r="T95" s="59" t="n">
        <f aca="false">T94+(P95*0.85)-R95</f>
        <v>4822.5</v>
      </c>
      <c r="U95" s="59" t="n">
        <f aca="false">T95*1000</f>
        <v>4822500</v>
      </c>
    </row>
    <row r="96" customFormat="false" ht="13.5" hidden="false" customHeight="false" outlineLevel="0" collapsed="false">
      <c r="A96" s="58" t="s">
        <v>239</v>
      </c>
      <c r="B96" s="59" t="n">
        <v>50000</v>
      </c>
      <c r="D96" s="60" t="s">
        <v>215</v>
      </c>
      <c r="E96" s="59" t="n">
        <v>800000</v>
      </c>
      <c r="F96" s="59" t="n">
        <f aca="false">(E85+E86+E95+E94+E93)/0.15*0.15</f>
        <v>3900000</v>
      </c>
      <c r="G96" s="61" t="n">
        <f aca="false">F96-F96*0.15</f>
        <v>3315000</v>
      </c>
      <c r="H96" s="61" t="n">
        <v>400000</v>
      </c>
      <c r="I96" s="61" t="n">
        <f aca="false">P96*300</f>
        <v>240000</v>
      </c>
      <c r="J96" s="61" t="n">
        <v>1400000</v>
      </c>
      <c r="K96" s="61" t="n">
        <v>250000</v>
      </c>
      <c r="L96" s="61" t="n">
        <f aca="false">G96-H96-I96-J96-K96</f>
        <v>1025000</v>
      </c>
      <c r="M96" s="61"/>
      <c r="N96" s="61" t="n">
        <f aca="false">N95-E96+F96-H96-I96-J96-K96</f>
        <v>10452400</v>
      </c>
      <c r="P96" s="59" t="n">
        <f aca="false">E96/1000</f>
        <v>800</v>
      </c>
      <c r="Q96" s="59" t="n">
        <f aca="false">P96/21</f>
        <v>38.0952380952381</v>
      </c>
      <c r="R96" s="59" t="n">
        <f aca="false">(P85+P86+P95+P94+P93)*0.15</f>
        <v>585</v>
      </c>
      <c r="S96" s="62" t="n">
        <f aca="false">R96/21</f>
        <v>27.8571428571429</v>
      </c>
      <c r="T96" s="59" t="n">
        <f aca="false">T95+(P96*0.85)-R96</f>
        <v>4917.5</v>
      </c>
      <c r="U96" s="59" t="n">
        <f aca="false">T96*1000</f>
        <v>4917500</v>
      </c>
    </row>
    <row r="97" customFormat="false" ht="13.5" hidden="false" customHeight="false" outlineLevel="0" collapsed="false">
      <c r="A97" s="58" t="s">
        <v>240</v>
      </c>
      <c r="B97" s="59" t="n">
        <v>60000</v>
      </c>
      <c r="D97" s="60" t="s">
        <v>217</v>
      </c>
      <c r="E97" s="59" t="n">
        <v>850000</v>
      </c>
      <c r="F97" s="59" t="n">
        <f aca="false">E86+SUM(E93:E96)/0.15*0.15</f>
        <v>3950000</v>
      </c>
      <c r="G97" s="61" t="n">
        <f aca="false">F97-F97*0.15</f>
        <v>3357500</v>
      </c>
      <c r="H97" s="61" t="n">
        <v>400000</v>
      </c>
      <c r="I97" s="61" t="n">
        <f aca="false">P97*300</f>
        <v>255000</v>
      </c>
      <c r="J97" s="61" t="n">
        <v>1400000</v>
      </c>
      <c r="K97" s="61" t="n">
        <v>250000</v>
      </c>
      <c r="L97" s="61" t="n">
        <f aca="false">G97-H97-I97-J97-K97</f>
        <v>1052500</v>
      </c>
      <c r="M97" s="61"/>
      <c r="N97" s="61" t="n">
        <f aca="false">N96-E97+F97-H97-I97-J97-K97</f>
        <v>11247400</v>
      </c>
      <c r="P97" s="59" t="n">
        <f aca="false">E97/1000</f>
        <v>850</v>
      </c>
      <c r="Q97" s="59" t="n">
        <f aca="false">P97/21</f>
        <v>40.4761904761905</v>
      </c>
      <c r="R97" s="59" t="n">
        <f aca="false">(P85+P86+P95+P94+P93)*0.15</f>
        <v>585</v>
      </c>
      <c r="S97" s="62" t="n">
        <f aca="false">R97/21</f>
        <v>27.8571428571429</v>
      </c>
      <c r="T97" s="59" t="n">
        <f aca="false">T96+(P97*0.85)-R97</f>
        <v>5055</v>
      </c>
      <c r="U97" s="59" t="n">
        <f aca="false">T97*1000</f>
        <v>5055000</v>
      </c>
    </row>
    <row r="98" customFormat="false" ht="13.5" hidden="false" customHeight="false" outlineLevel="0" collapsed="false">
      <c r="A98" s="58" t="s">
        <v>241</v>
      </c>
      <c r="B98" s="59" t="n">
        <v>30000</v>
      </c>
      <c r="D98" s="60" t="s">
        <v>219</v>
      </c>
      <c r="E98" s="59" t="n">
        <v>850000</v>
      </c>
      <c r="F98" s="59" t="n">
        <f aca="false">SUM(E93:E97)/0.15*0.15</f>
        <v>4050000</v>
      </c>
      <c r="G98" s="61" t="n">
        <f aca="false">F98-F98*0.15</f>
        <v>3442500</v>
      </c>
      <c r="H98" s="61" t="n">
        <v>400000</v>
      </c>
      <c r="I98" s="61" t="n">
        <f aca="false">P98*300</f>
        <v>255000</v>
      </c>
      <c r="J98" s="61" t="n">
        <v>1400000</v>
      </c>
      <c r="K98" s="61" t="n">
        <v>250000</v>
      </c>
      <c r="L98" s="61" t="n">
        <f aca="false">G98-H98-I98-J98-K98</f>
        <v>1137500</v>
      </c>
      <c r="M98" s="61"/>
      <c r="N98" s="61" t="n">
        <f aca="false">N97-E98+F98-H98-I98-J98-K98</f>
        <v>12142400</v>
      </c>
      <c r="P98" s="59" t="n">
        <f aca="false">E98/1000</f>
        <v>850</v>
      </c>
      <c r="Q98" s="59" t="n">
        <f aca="false">P98/21</f>
        <v>40.4761904761905</v>
      </c>
      <c r="R98" s="59" t="n">
        <f aca="false">SUM(P93:P97)*0.15</f>
        <v>607.5</v>
      </c>
      <c r="S98" s="62" t="n">
        <f aca="false">R98/21</f>
        <v>28.9285714285714</v>
      </c>
      <c r="T98" s="59" t="n">
        <f aca="false">T97+(P98*0.85)-R98</f>
        <v>5170</v>
      </c>
      <c r="U98" s="59" t="n">
        <f aca="false">T98*1000</f>
        <v>5170000</v>
      </c>
    </row>
    <row r="99" customFormat="false" ht="13.5" hidden="false" customHeight="false" outlineLevel="0" collapsed="false">
      <c r="A99" s="58" t="s">
        <v>242</v>
      </c>
      <c r="B99" s="59" t="n">
        <v>30000</v>
      </c>
      <c r="D99" s="60" t="s">
        <v>221</v>
      </c>
      <c r="E99" s="59" t="n">
        <v>850000</v>
      </c>
      <c r="F99" s="59" t="n">
        <f aca="false">SUM(E94:E98)/0.15*0.15</f>
        <v>4100000</v>
      </c>
      <c r="G99" s="61" t="n">
        <f aca="false">F99-F99*0.15</f>
        <v>3485000</v>
      </c>
      <c r="H99" s="61" t="n">
        <v>400000</v>
      </c>
      <c r="I99" s="61" t="n">
        <f aca="false">P99*300</f>
        <v>255000</v>
      </c>
      <c r="J99" s="61" t="n">
        <v>1400000</v>
      </c>
      <c r="K99" s="61" t="n">
        <v>250000</v>
      </c>
      <c r="L99" s="61" t="n">
        <f aca="false">G99-H99-I99-J99-K99</f>
        <v>1180000</v>
      </c>
      <c r="M99" s="61"/>
      <c r="N99" s="61" t="n">
        <f aca="false">N98-E99+F99-H99-I99-J99-K99</f>
        <v>13087400</v>
      </c>
      <c r="P99" s="59" t="n">
        <f aca="false">E99/1000</f>
        <v>850</v>
      </c>
      <c r="Q99" s="59" t="n">
        <f aca="false">P99/21</f>
        <v>40.4761904761905</v>
      </c>
      <c r="R99" s="59" t="n">
        <f aca="false">SUM(P94:P98)*0.15</f>
        <v>615</v>
      </c>
      <c r="S99" s="62" t="n">
        <f aca="false">R99/21</f>
        <v>29.2857142857143</v>
      </c>
      <c r="T99" s="59" t="n">
        <f aca="false">T98+(P99*0.85)-R99</f>
        <v>5277.5</v>
      </c>
      <c r="U99" s="59" t="n">
        <f aca="false">T99*1000</f>
        <v>5277500</v>
      </c>
    </row>
    <row r="100" customFormat="false" ht="13.5" hidden="false" customHeight="false" outlineLevel="0" collapsed="false">
      <c r="A100" s="68" t="s">
        <v>65</v>
      </c>
      <c r="B100" s="59" t="n">
        <v>50000</v>
      </c>
      <c r="D100" s="60" t="s">
        <v>223</v>
      </c>
      <c r="E100" s="59" t="n">
        <v>850000</v>
      </c>
      <c r="F100" s="59" t="n">
        <f aca="false">SUM(E95:E99)/0.15*0.15</f>
        <v>4150000</v>
      </c>
      <c r="G100" s="61" t="n">
        <f aca="false">F100-F100*0.15</f>
        <v>3527500</v>
      </c>
      <c r="H100" s="61" t="n">
        <v>400000</v>
      </c>
      <c r="I100" s="61" t="n">
        <f aca="false">P100*300</f>
        <v>255000</v>
      </c>
      <c r="J100" s="61" t="n">
        <v>1400000</v>
      </c>
      <c r="K100" s="61" t="n">
        <v>250000</v>
      </c>
      <c r="L100" s="61" t="n">
        <f aca="false">G100-H100-I100-J100-K100</f>
        <v>1222500</v>
      </c>
      <c r="M100" s="61"/>
      <c r="N100" s="61" t="n">
        <f aca="false">N99-E100+F100-H100-I100-J100-K100</f>
        <v>14082400</v>
      </c>
      <c r="P100" s="59" t="n">
        <f aca="false">E100/1000</f>
        <v>850</v>
      </c>
      <c r="Q100" s="59" t="n">
        <f aca="false">P100/21</f>
        <v>40.4761904761905</v>
      </c>
      <c r="R100" s="59" t="n">
        <f aca="false">SUM(P95:P99)*0.15</f>
        <v>622.5</v>
      </c>
      <c r="S100" s="62" t="n">
        <f aca="false">R100/21</f>
        <v>29.6428571428571</v>
      </c>
      <c r="T100" s="59" t="n">
        <f aca="false">T99+(P100*0.85)-R100</f>
        <v>5377.5</v>
      </c>
      <c r="U100" s="59" t="n">
        <f aca="false">T100*1000</f>
        <v>5377500</v>
      </c>
    </row>
    <row r="101" customFormat="false" ht="13.5" hidden="false" customHeight="false" outlineLevel="0" collapsed="false">
      <c r="A101" s="58" t="s">
        <v>243</v>
      </c>
      <c r="B101" s="59" t="n">
        <f aca="false">SUM(B94:B100)</f>
        <v>400000</v>
      </c>
      <c r="D101" s="60" t="s">
        <v>225</v>
      </c>
      <c r="E101" s="59" t="n">
        <v>900000</v>
      </c>
      <c r="F101" s="59" t="n">
        <f aca="false">SUM(E96:E100)/0.15*0.15</f>
        <v>4200000</v>
      </c>
      <c r="G101" s="61" t="n">
        <f aca="false">F101-F101*0.15</f>
        <v>3570000</v>
      </c>
      <c r="H101" s="61" t="n">
        <v>400000</v>
      </c>
      <c r="I101" s="61" t="n">
        <f aca="false">P101*300</f>
        <v>270000</v>
      </c>
      <c r="J101" s="61" t="n">
        <v>1400000</v>
      </c>
      <c r="K101" s="61" t="n">
        <v>250000</v>
      </c>
      <c r="L101" s="61" t="n">
        <f aca="false">G101-H101-I101-J101-K101</f>
        <v>1250000</v>
      </c>
      <c r="M101" s="61"/>
      <c r="N101" s="61" t="n">
        <f aca="false">N100-E101+F101-H101-I101-J101-K101</f>
        <v>15062400</v>
      </c>
      <c r="P101" s="59" t="n">
        <f aca="false">E101/1000</f>
        <v>900</v>
      </c>
      <c r="Q101" s="59" t="n">
        <f aca="false">P101/21</f>
        <v>42.8571428571429</v>
      </c>
      <c r="R101" s="59" t="n">
        <f aca="false">SUM(P96:P100)*0.15</f>
        <v>630</v>
      </c>
      <c r="S101" s="62" t="n">
        <f aca="false">R101/21</f>
        <v>30</v>
      </c>
      <c r="T101" s="59" t="n">
        <f aca="false">T100+(P101*0.85)-R101</f>
        <v>5512.5</v>
      </c>
      <c r="U101" s="59" t="n">
        <f aca="false">T101*1000</f>
        <v>5512500</v>
      </c>
    </row>
    <row r="102" customFormat="false" ht="13.5" hidden="false" customHeight="false" outlineLevel="0" collapsed="false">
      <c r="D102" s="60" t="s">
        <v>227</v>
      </c>
      <c r="E102" s="59" t="n">
        <v>900000</v>
      </c>
      <c r="F102" s="59" t="n">
        <f aca="false">SUM(E97:E101)/0.15*0.15</f>
        <v>4300000</v>
      </c>
      <c r="G102" s="61" t="n">
        <f aca="false">F102-F102*0.15</f>
        <v>3655000</v>
      </c>
      <c r="H102" s="61" t="n">
        <v>400000</v>
      </c>
      <c r="I102" s="61" t="n">
        <f aca="false">P102*300</f>
        <v>270000</v>
      </c>
      <c r="J102" s="61" t="n">
        <v>1400000</v>
      </c>
      <c r="K102" s="61" t="n">
        <v>250000</v>
      </c>
      <c r="L102" s="61" t="n">
        <f aca="false">G102-H102-I102-J102-K102</f>
        <v>1335000</v>
      </c>
      <c r="M102" s="61"/>
      <c r="N102" s="61" t="n">
        <f aca="false">N101-E102+F102-H102-I102-J102-K102</f>
        <v>16142400</v>
      </c>
      <c r="P102" s="59" t="n">
        <f aca="false">E102/1000</f>
        <v>900</v>
      </c>
      <c r="Q102" s="59" t="n">
        <f aca="false">P102/21</f>
        <v>42.8571428571429</v>
      </c>
      <c r="R102" s="59" t="n">
        <f aca="false">SUM(P97:P101)*0.15</f>
        <v>645</v>
      </c>
      <c r="S102" s="62" t="n">
        <f aca="false">R102/21</f>
        <v>30.7142857142857</v>
      </c>
      <c r="T102" s="59" t="n">
        <f aca="false">T101+(P102*0.85)-R102</f>
        <v>5632.5</v>
      </c>
      <c r="U102" s="59" t="n">
        <f aca="false">T102*1000</f>
        <v>5632500</v>
      </c>
    </row>
    <row r="103" customFormat="false" ht="13.5" hidden="false" customHeight="false" outlineLevel="0" collapsed="false">
      <c r="D103" s="60" t="s">
        <v>228</v>
      </c>
      <c r="E103" s="59" t="n">
        <v>900000</v>
      </c>
      <c r="F103" s="59" t="n">
        <f aca="false">SUM(E98:E102)/0.15*0.15</f>
        <v>4350000</v>
      </c>
      <c r="G103" s="61" t="n">
        <f aca="false">F103-F103*0.15</f>
        <v>3697500</v>
      </c>
      <c r="H103" s="61" t="n">
        <v>400000</v>
      </c>
      <c r="I103" s="61" t="n">
        <f aca="false">P103*300</f>
        <v>270000</v>
      </c>
      <c r="J103" s="61" t="n">
        <v>1400000</v>
      </c>
      <c r="K103" s="61" t="n">
        <v>250000</v>
      </c>
      <c r="L103" s="61" t="n">
        <f aca="false">G103-H103-I103-J103-K103</f>
        <v>1377500</v>
      </c>
      <c r="M103" s="61"/>
      <c r="N103" s="61" t="n">
        <f aca="false">N102-E103+F103-H103-I103-J103-K103</f>
        <v>17272400</v>
      </c>
      <c r="P103" s="59" t="n">
        <f aca="false">E103/1000</f>
        <v>900</v>
      </c>
      <c r="Q103" s="59" t="n">
        <f aca="false">P103/21</f>
        <v>42.8571428571429</v>
      </c>
      <c r="R103" s="59" t="n">
        <f aca="false">SUM(P98:P102)*0.15</f>
        <v>652.5</v>
      </c>
      <c r="S103" s="62" t="n">
        <f aca="false">R103/21</f>
        <v>31.0714285714286</v>
      </c>
      <c r="T103" s="59" t="n">
        <f aca="false">T102+(P103*0.85)-R103</f>
        <v>5745</v>
      </c>
      <c r="U103" s="59" t="n">
        <f aca="false">T103*1000</f>
        <v>5745000</v>
      </c>
    </row>
    <row r="104" customFormat="false" ht="13.5" hidden="false" customHeight="false" outlineLevel="0" collapsed="false">
      <c r="D104" s="60" t="s">
        <v>229</v>
      </c>
      <c r="E104" s="59" t="n">
        <v>900000</v>
      </c>
      <c r="F104" s="59" t="n">
        <f aca="false">SUM(E99:E103)/0.15*0.15</f>
        <v>4400000</v>
      </c>
      <c r="G104" s="61" t="n">
        <f aca="false">F104-F104*0.15</f>
        <v>3740000</v>
      </c>
      <c r="H104" s="61" t="n">
        <v>400000</v>
      </c>
      <c r="I104" s="61" t="n">
        <f aca="false">P104*300</f>
        <v>270000</v>
      </c>
      <c r="J104" s="61" t="n">
        <v>1400000</v>
      </c>
      <c r="K104" s="61" t="n">
        <v>250000</v>
      </c>
      <c r="L104" s="61" t="n">
        <f aca="false">G104-H104-I104-J104-K104</f>
        <v>1420000</v>
      </c>
      <c r="M104" s="61"/>
      <c r="N104" s="61" t="n">
        <f aca="false">N103-E104+F104-H104-I104-J104-K104</f>
        <v>18452400</v>
      </c>
      <c r="P104" s="59" t="n">
        <f aca="false">E104/1000</f>
        <v>900</v>
      </c>
      <c r="Q104" s="59" t="n">
        <f aca="false">P104/21</f>
        <v>42.8571428571429</v>
      </c>
      <c r="R104" s="59" t="n">
        <f aca="false">SUM(P99:P103)*0.15</f>
        <v>660</v>
      </c>
      <c r="S104" s="62" t="n">
        <f aca="false">R104/21</f>
        <v>31.4285714285714</v>
      </c>
      <c r="T104" s="59" t="n">
        <f aca="false">T103+(P104*0.85)-R104</f>
        <v>5850</v>
      </c>
      <c r="U104" s="59" t="n">
        <f aca="false">T104*1000</f>
        <v>5850000</v>
      </c>
    </row>
    <row r="105" customFormat="false" ht="13.5" hidden="false" customHeight="false" outlineLevel="0" collapsed="false">
      <c r="D105" s="60" t="s">
        <v>230</v>
      </c>
      <c r="E105" s="59" t="n">
        <f aca="false">SUM(E93:E104)</f>
        <v>10200000</v>
      </c>
      <c r="F105" s="59" t="n">
        <f aca="false">SUM(F93:F104)</f>
        <v>48750000</v>
      </c>
      <c r="G105" s="61" t="n">
        <f aca="false">SUM(G93:G104)</f>
        <v>41437500</v>
      </c>
      <c r="H105" s="61" t="n">
        <f aca="false">SUM(H93:H104)</f>
        <v>4800000</v>
      </c>
      <c r="I105" s="61" t="n">
        <f aca="false">SUM(I93:I104)</f>
        <v>3060000</v>
      </c>
      <c r="J105" s="61" t="n">
        <f aca="false">SUM(J93:J104)</f>
        <v>16800000</v>
      </c>
      <c r="K105" s="61" t="n">
        <f aca="false">SUM(K93:K104)</f>
        <v>3000000</v>
      </c>
      <c r="L105" s="61" t="n">
        <f aca="false">SUM(L93:L104)</f>
        <v>13777500</v>
      </c>
      <c r="M105" s="61" t="n">
        <f aca="false">L105*0.34</f>
        <v>4684350</v>
      </c>
      <c r="N105" s="61" t="n">
        <f aca="false">N104-M105</f>
        <v>13768050</v>
      </c>
      <c r="P105" s="59" t="n">
        <f aca="false">SUM(P93:P104)</f>
        <v>10200</v>
      </c>
      <c r="Q105" s="59" t="n">
        <f aca="false">P105/252</f>
        <v>40.4761904761905</v>
      </c>
      <c r="R105" s="59" t="n">
        <f aca="false">SUM(R93:R104)</f>
        <v>7305</v>
      </c>
      <c r="S105" s="62" t="n">
        <f aca="false">R105/252</f>
        <v>28.9880952380952</v>
      </c>
      <c r="T105" s="59" t="n">
        <f aca="false">T104</f>
        <v>5850</v>
      </c>
      <c r="U105" s="59" t="n">
        <f aca="false">T105*1000</f>
        <v>5850000</v>
      </c>
    </row>
    <row r="106" customFormat="false" ht="13.5" hidden="false" customHeight="false" outlineLevel="0" collapsed="false">
      <c r="G106" s="65" t="n">
        <f aca="false">G105/F105</f>
        <v>0.85</v>
      </c>
      <c r="L106" s="65" t="n">
        <f aca="false">L105/F105</f>
        <v>0.282615384615385</v>
      </c>
      <c r="M106" s="65"/>
      <c r="N106" s="65"/>
    </row>
    <row r="108" customFormat="false" ht="13.5" hidden="false" customHeight="false" outlineLevel="0" collapsed="false">
      <c r="J108" s="0" t="s">
        <v>255</v>
      </c>
    </row>
    <row r="109" customFormat="false" ht="13.5" hidden="false" customHeight="false" outlineLevel="0" collapsed="false">
      <c r="J109" s="0" t="s">
        <v>256</v>
      </c>
    </row>
    <row r="110" customFormat="false" ht="13.5" hidden="false" customHeight="false" outlineLevel="0" collapsed="false">
      <c r="A110" s="2" t="s">
        <v>233</v>
      </c>
      <c r="B110" s="2"/>
      <c r="D110" s="66" t="s">
        <v>257</v>
      </c>
      <c r="E110" s="67" t="s">
        <v>192</v>
      </c>
      <c r="F110" s="67" t="s">
        <v>193</v>
      </c>
      <c r="G110" s="66" t="s">
        <v>194</v>
      </c>
      <c r="H110" s="66" t="s">
        <v>195</v>
      </c>
      <c r="I110" s="66" t="s">
        <v>196</v>
      </c>
      <c r="J110" s="56" t="s">
        <v>197</v>
      </c>
      <c r="K110" s="56" t="s">
        <v>198</v>
      </c>
      <c r="L110" s="66" t="s">
        <v>199</v>
      </c>
      <c r="M110" s="66" t="s">
        <v>235</v>
      </c>
      <c r="N110" s="66" t="s">
        <v>236</v>
      </c>
      <c r="P110" s="67" t="s">
        <v>202</v>
      </c>
      <c r="Q110" s="67" t="s">
        <v>203</v>
      </c>
      <c r="R110" s="67" t="s">
        <v>204</v>
      </c>
      <c r="S110" s="67" t="s">
        <v>205</v>
      </c>
      <c r="T110" s="67" t="s">
        <v>206</v>
      </c>
      <c r="U110" s="67" t="s">
        <v>207</v>
      </c>
    </row>
    <row r="111" customFormat="false" ht="13.5" hidden="false" customHeight="false" outlineLevel="0" collapsed="false">
      <c r="A111" s="2"/>
      <c r="B111" s="2"/>
      <c r="D111" s="60" t="s">
        <v>209</v>
      </c>
      <c r="E111" s="59" t="n">
        <v>1000000</v>
      </c>
      <c r="F111" s="59" t="n">
        <f aca="false">(E100+E101+E104+E103+E102)/0.15*0.15</f>
        <v>4450000</v>
      </c>
      <c r="G111" s="61" t="n">
        <f aca="false">F111-F111*0.15</f>
        <v>3782500</v>
      </c>
      <c r="H111" s="61" t="n">
        <v>500000</v>
      </c>
      <c r="I111" s="61" t="n">
        <f aca="false">P111*300</f>
        <v>300000</v>
      </c>
      <c r="J111" s="61" t="n">
        <v>1950000</v>
      </c>
      <c r="K111" s="61" t="n">
        <v>350000</v>
      </c>
      <c r="L111" s="61" t="n">
        <f aca="false">G111-H111-I111-J111-K111</f>
        <v>682500</v>
      </c>
      <c r="M111" s="61"/>
      <c r="N111" s="61" t="n">
        <f aca="false">N105-E111+F111-H111-I111-J111-K111</f>
        <v>14118050</v>
      </c>
      <c r="P111" s="59" t="n">
        <f aca="false">E111/1000</f>
        <v>1000</v>
      </c>
      <c r="Q111" s="59" t="n">
        <f aca="false">P111/21</f>
        <v>47.6190476190476</v>
      </c>
      <c r="R111" s="59" t="n">
        <f aca="false">(P100+P104+P103+P102+P101)*0.15</f>
        <v>667.5</v>
      </c>
      <c r="S111" s="62" t="n">
        <f aca="false">R111/21</f>
        <v>31.7857142857143</v>
      </c>
      <c r="T111" s="59" t="n">
        <f aca="false">T105+(P111*0.85)-R111</f>
        <v>6032.5</v>
      </c>
      <c r="U111" s="59" t="n">
        <f aca="false">T111*1000</f>
        <v>6032500</v>
      </c>
    </row>
    <row r="112" customFormat="false" ht="13.5" hidden="false" customHeight="false" outlineLevel="0" collapsed="false">
      <c r="A112" s="58" t="s">
        <v>237</v>
      </c>
      <c r="B112" s="59" t="n">
        <v>150000</v>
      </c>
      <c r="D112" s="60" t="s">
        <v>211</v>
      </c>
      <c r="E112" s="59" t="n">
        <v>1000000</v>
      </c>
      <c r="F112" s="59" t="n">
        <f aca="false">(E101+E102+E111+E104+E103)/0.15*0.15</f>
        <v>4600000</v>
      </c>
      <c r="G112" s="61" t="n">
        <f aca="false">F112-F112*0.15</f>
        <v>3910000</v>
      </c>
      <c r="H112" s="61" t="n">
        <v>500000</v>
      </c>
      <c r="I112" s="61" t="n">
        <f aca="false">P112*300</f>
        <v>300000</v>
      </c>
      <c r="J112" s="61" t="n">
        <v>1950000</v>
      </c>
      <c r="K112" s="61" t="n">
        <v>350000</v>
      </c>
      <c r="L112" s="61" t="n">
        <f aca="false">G112-H112-I112-J112-K112</f>
        <v>810000</v>
      </c>
      <c r="M112" s="61"/>
      <c r="N112" s="61" t="n">
        <f aca="false">N111-E112+F112-H112-I112-J112-K112</f>
        <v>14618050</v>
      </c>
      <c r="P112" s="59" t="n">
        <f aca="false">E112/1000</f>
        <v>1000</v>
      </c>
      <c r="Q112" s="59" t="n">
        <f aca="false">P112/21</f>
        <v>47.6190476190476</v>
      </c>
      <c r="R112" s="59" t="n">
        <f aca="false">(P101+P111+P104+P103+P102)*0.15</f>
        <v>690</v>
      </c>
      <c r="S112" s="62" t="n">
        <f aca="false">R112/21</f>
        <v>32.8571428571429</v>
      </c>
      <c r="T112" s="59" t="n">
        <f aca="false">T111+(P112*0.85)-R112</f>
        <v>6192.5</v>
      </c>
      <c r="U112" s="59" t="n">
        <f aca="false">T112*1000</f>
        <v>6192500</v>
      </c>
    </row>
    <row r="113" customFormat="false" ht="13.5" hidden="false" customHeight="false" outlineLevel="0" collapsed="false">
      <c r="A113" s="58" t="s">
        <v>238</v>
      </c>
      <c r="B113" s="59" t="n">
        <v>30000</v>
      </c>
      <c r="D113" s="60" t="s">
        <v>213</v>
      </c>
      <c r="E113" s="59" t="n">
        <v>1000000</v>
      </c>
      <c r="F113" s="59" t="n">
        <f aca="false">(E102+E103+E112+E111+E104)/0.15*0.15</f>
        <v>4700000</v>
      </c>
      <c r="G113" s="61" t="n">
        <f aca="false">F113-F113*0.15</f>
        <v>3995000</v>
      </c>
      <c r="H113" s="61" t="n">
        <v>500000</v>
      </c>
      <c r="I113" s="61" t="n">
        <f aca="false">P113*300</f>
        <v>300000</v>
      </c>
      <c r="J113" s="61" t="n">
        <v>1950000</v>
      </c>
      <c r="K113" s="61" t="n">
        <v>350000</v>
      </c>
      <c r="L113" s="61" t="n">
        <f aca="false">G113-H113-I113-J113-K113</f>
        <v>895000</v>
      </c>
      <c r="M113" s="61"/>
      <c r="N113" s="61" t="n">
        <f aca="false">N112-E113+F113-H113-I113-J113-K113</f>
        <v>15218050</v>
      </c>
      <c r="P113" s="59" t="n">
        <f aca="false">E113/1000</f>
        <v>1000</v>
      </c>
      <c r="Q113" s="59" t="n">
        <f aca="false">P113/21</f>
        <v>47.6190476190476</v>
      </c>
      <c r="R113" s="59" t="n">
        <f aca="false">(P102+P103+P112+P111+P104)*0.15</f>
        <v>705</v>
      </c>
      <c r="S113" s="62" t="n">
        <f aca="false">R113/21</f>
        <v>33.5714285714286</v>
      </c>
      <c r="T113" s="59" t="n">
        <f aca="false">T112+(P113*0.85)-R113</f>
        <v>6337.5</v>
      </c>
      <c r="U113" s="59" t="n">
        <f aca="false">T113*1000</f>
        <v>6337500</v>
      </c>
    </row>
    <row r="114" customFormat="false" ht="13.5" hidden="false" customHeight="false" outlineLevel="0" collapsed="false">
      <c r="A114" s="58" t="s">
        <v>239</v>
      </c>
      <c r="B114" s="59" t="n">
        <v>50000</v>
      </c>
      <c r="D114" s="60" t="s">
        <v>215</v>
      </c>
      <c r="E114" s="59" t="n">
        <v>1000000</v>
      </c>
      <c r="F114" s="59" t="n">
        <f aca="false">(E103+E104+E113+E112+E111)/0.15*0.15</f>
        <v>4800000</v>
      </c>
      <c r="G114" s="61" t="n">
        <f aca="false">F114-F114*0.15</f>
        <v>4080000</v>
      </c>
      <c r="H114" s="61" t="n">
        <v>500000</v>
      </c>
      <c r="I114" s="61" t="n">
        <f aca="false">P114*300</f>
        <v>300000</v>
      </c>
      <c r="J114" s="61" t="n">
        <v>1950000</v>
      </c>
      <c r="K114" s="61" t="n">
        <v>350000</v>
      </c>
      <c r="L114" s="61" t="n">
        <f aca="false">G114-H114-I114-J114-K114</f>
        <v>980000</v>
      </c>
      <c r="M114" s="61"/>
      <c r="N114" s="61" t="n">
        <f aca="false">N113-E114+F114-H114-I114-J114-K114</f>
        <v>15918050</v>
      </c>
      <c r="P114" s="59" t="n">
        <f aca="false">E114/1000</f>
        <v>1000</v>
      </c>
      <c r="Q114" s="59" t="n">
        <f aca="false">P114/21</f>
        <v>47.6190476190476</v>
      </c>
      <c r="R114" s="59" t="n">
        <f aca="false">(P103+P104+P113+P112+P111)*0.15</f>
        <v>720</v>
      </c>
      <c r="S114" s="62" t="n">
        <f aca="false">R114/21</f>
        <v>34.2857142857143</v>
      </c>
      <c r="T114" s="59" t="n">
        <f aca="false">T113+(P114*0.85)-R114</f>
        <v>6467.5</v>
      </c>
      <c r="U114" s="59" t="n">
        <f aca="false">T114*1000</f>
        <v>6467500</v>
      </c>
    </row>
    <row r="115" customFormat="false" ht="13.5" hidden="false" customHeight="false" outlineLevel="0" collapsed="false">
      <c r="A115" s="58" t="s">
        <v>240</v>
      </c>
      <c r="B115" s="59" t="n">
        <v>60000</v>
      </c>
      <c r="D115" s="60" t="s">
        <v>217</v>
      </c>
      <c r="E115" s="59" t="n">
        <v>1000000</v>
      </c>
      <c r="F115" s="59" t="n">
        <f aca="false">E104+SUM(E111:E114)/0.15*0.15</f>
        <v>4900000</v>
      </c>
      <c r="G115" s="61" t="n">
        <f aca="false">F115-F115*0.15</f>
        <v>4165000</v>
      </c>
      <c r="H115" s="61" t="n">
        <v>500000</v>
      </c>
      <c r="I115" s="61" t="n">
        <f aca="false">P115*300</f>
        <v>300000</v>
      </c>
      <c r="J115" s="61" t="n">
        <v>1950000</v>
      </c>
      <c r="K115" s="61" t="n">
        <v>350000</v>
      </c>
      <c r="L115" s="61" t="n">
        <f aca="false">G115-H115-I115-J115-K115</f>
        <v>1065000</v>
      </c>
      <c r="M115" s="61"/>
      <c r="N115" s="61" t="n">
        <f aca="false">N114-E115+F115-H115-I115-J115-K115</f>
        <v>16718050</v>
      </c>
      <c r="P115" s="59" t="n">
        <f aca="false">E115/1000</f>
        <v>1000</v>
      </c>
      <c r="Q115" s="59" t="n">
        <f aca="false">P115/21</f>
        <v>47.6190476190476</v>
      </c>
      <c r="R115" s="59" t="n">
        <f aca="false">(P103+P104+P113+P112+P111)*0.15</f>
        <v>720</v>
      </c>
      <c r="S115" s="62" t="n">
        <f aca="false">R115/21</f>
        <v>34.2857142857143</v>
      </c>
      <c r="T115" s="59" t="n">
        <f aca="false">T114+(P115*0.85)-R115</f>
        <v>6597.5</v>
      </c>
      <c r="U115" s="59" t="n">
        <f aca="false">T115*1000</f>
        <v>6597500</v>
      </c>
    </row>
    <row r="116" customFormat="false" ht="13.5" hidden="false" customHeight="false" outlineLevel="0" collapsed="false">
      <c r="A116" s="58" t="s">
        <v>241</v>
      </c>
      <c r="B116" s="59" t="n">
        <v>30000</v>
      </c>
      <c r="D116" s="60" t="s">
        <v>219</v>
      </c>
      <c r="E116" s="59" t="n">
        <v>1000000</v>
      </c>
      <c r="F116" s="59" t="n">
        <f aca="false">SUM(E111:E115)/0.15*0.15</f>
        <v>5000000</v>
      </c>
      <c r="G116" s="61" t="n">
        <f aca="false">F116-F116*0.15</f>
        <v>4250000</v>
      </c>
      <c r="H116" s="61" t="n">
        <v>500000</v>
      </c>
      <c r="I116" s="61" t="n">
        <f aca="false">P116*300</f>
        <v>300000</v>
      </c>
      <c r="J116" s="61" t="n">
        <v>1950000</v>
      </c>
      <c r="K116" s="61" t="n">
        <v>350000</v>
      </c>
      <c r="L116" s="61" t="n">
        <f aca="false">G116-H116-I116-J116-K116</f>
        <v>1150000</v>
      </c>
      <c r="M116" s="61"/>
      <c r="N116" s="61" t="n">
        <f aca="false">N115-E116+F116-H116-I116-J116-K116</f>
        <v>17618050</v>
      </c>
      <c r="P116" s="59" t="n">
        <f aca="false">E116/1000</f>
        <v>1000</v>
      </c>
      <c r="Q116" s="59" t="n">
        <f aca="false">P116/21</f>
        <v>47.6190476190476</v>
      </c>
      <c r="R116" s="59" t="n">
        <f aca="false">SUM(P111:P115)*0.15</f>
        <v>750</v>
      </c>
      <c r="S116" s="62" t="n">
        <f aca="false">R116/21</f>
        <v>35.7142857142857</v>
      </c>
      <c r="T116" s="59" t="n">
        <f aca="false">T115+(P116*0.85)-R116</f>
        <v>6697.5</v>
      </c>
      <c r="U116" s="59" t="n">
        <f aca="false">T116*1000</f>
        <v>6697500</v>
      </c>
    </row>
    <row r="117" customFormat="false" ht="13.5" hidden="false" customHeight="false" outlineLevel="0" collapsed="false">
      <c r="A117" s="58" t="s">
        <v>242</v>
      </c>
      <c r="B117" s="59" t="n">
        <v>30000</v>
      </c>
      <c r="D117" s="60" t="s">
        <v>221</v>
      </c>
      <c r="E117" s="59" t="n">
        <v>1000000</v>
      </c>
      <c r="F117" s="59" t="n">
        <f aca="false">SUM(E112:E116)/0.15*0.15</f>
        <v>5000000</v>
      </c>
      <c r="G117" s="61" t="n">
        <f aca="false">F117-F117*0.15</f>
        <v>4250000</v>
      </c>
      <c r="H117" s="61" t="n">
        <v>500000</v>
      </c>
      <c r="I117" s="61" t="n">
        <f aca="false">P117*300</f>
        <v>300000</v>
      </c>
      <c r="J117" s="61" t="n">
        <v>1950000</v>
      </c>
      <c r="K117" s="61" t="n">
        <v>350000</v>
      </c>
      <c r="L117" s="61" t="n">
        <f aca="false">G117-H117-I117-J117-K117</f>
        <v>1150000</v>
      </c>
      <c r="M117" s="61"/>
      <c r="N117" s="61" t="n">
        <f aca="false">N116-E117+F117-H117-I117-J117-K117</f>
        <v>18518050</v>
      </c>
      <c r="P117" s="59" t="n">
        <f aca="false">E117/1000</f>
        <v>1000</v>
      </c>
      <c r="Q117" s="59" t="n">
        <f aca="false">P117/21</f>
        <v>47.6190476190476</v>
      </c>
      <c r="R117" s="59" t="n">
        <f aca="false">SUM(P112:P116)*0.15</f>
        <v>750</v>
      </c>
      <c r="S117" s="62" t="n">
        <f aca="false">R117/21</f>
        <v>35.7142857142857</v>
      </c>
      <c r="T117" s="59" t="n">
        <f aca="false">T116+(P117*0.85)-R117</f>
        <v>6797.5</v>
      </c>
      <c r="U117" s="59" t="n">
        <f aca="false">T117*1000</f>
        <v>6797500</v>
      </c>
    </row>
    <row r="118" customFormat="false" ht="13.5" hidden="false" customHeight="false" outlineLevel="0" collapsed="false">
      <c r="A118" s="68" t="s">
        <v>65</v>
      </c>
      <c r="B118" s="59" t="n">
        <v>50000</v>
      </c>
      <c r="D118" s="60" t="s">
        <v>223</v>
      </c>
      <c r="E118" s="59" t="n">
        <v>1000000</v>
      </c>
      <c r="F118" s="59" t="n">
        <f aca="false">SUM(E113:E117)/0.15*0.15</f>
        <v>5000000</v>
      </c>
      <c r="G118" s="61" t="n">
        <f aca="false">F118-F118*0.15</f>
        <v>4250000</v>
      </c>
      <c r="H118" s="61" t="n">
        <v>500000</v>
      </c>
      <c r="I118" s="61" t="n">
        <f aca="false">P118*300</f>
        <v>300000</v>
      </c>
      <c r="J118" s="61" t="n">
        <v>1950000</v>
      </c>
      <c r="K118" s="61" t="n">
        <v>350000</v>
      </c>
      <c r="L118" s="61" t="n">
        <f aca="false">G118-H118-I118-J118-K118</f>
        <v>1150000</v>
      </c>
      <c r="M118" s="61"/>
      <c r="N118" s="61" t="n">
        <f aca="false">N117-E118+F118-H118-I118-J118-K118</f>
        <v>19418050</v>
      </c>
      <c r="P118" s="59" t="n">
        <f aca="false">E118/1000</f>
        <v>1000</v>
      </c>
      <c r="Q118" s="59" t="n">
        <f aca="false">P118/21</f>
        <v>47.6190476190476</v>
      </c>
      <c r="R118" s="59" t="n">
        <f aca="false">SUM(P113:P117)*0.15</f>
        <v>750</v>
      </c>
      <c r="S118" s="62" t="n">
        <f aca="false">R118/21</f>
        <v>35.7142857142857</v>
      </c>
      <c r="T118" s="59" t="n">
        <f aca="false">T117+(P118*0.85)-R118</f>
        <v>6897.5</v>
      </c>
      <c r="U118" s="59" t="n">
        <f aca="false">T118*1000</f>
        <v>6897500</v>
      </c>
    </row>
    <row r="119" customFormat="false" ht="13.5" hidden="false" customHeight="false" outlineLevel="0" collapsed="false">
      <c r="A119" s="58" t="s">
        <v>243</v>
      </c>
      <c r="B119" s="59" t="n">
        <f aca="false">SUM(B112:B118)</f>
        <v>400000</v>
      </c>
      <c r="D119" s="60" t="s">
        <v>225</v>
      </c>
      <c r="E119" s="59" t="n">
        <v>1000000</v>
      </c>
      <c r="F119" s="59" t="n">
        <f aca="false">SUM(E114:E118)/0.15*0.15</f>
        <v>5000000</v>
      </c>
      <c r="G119" s="61" t="n">
        <f aca="false">F119-F119*0.15</f>
        <v>4250000</v>
      </c>
      <c r="H119" s="61" t="n">
        <v>500000</v>
      </c>
      <c r="I119" s="61" t="n">
        <f aca="false">P119*300</f>
        <v>300000</v>
      </c>
      <c r="J119" s="61" t="n">
        <v>1950000</v>
      </c>
      <c r="K119" s="61" t="n">
        <v>350000</v>
      </c>
      <c r="L119" s="61" t="n">
        <f aca="false">G119-H119-I119-J119-K119</f>
        <v>1150000</v>
      </c>
      <c r="M119" s="61"/>
      <c r="N119" s="61" t="n">
        <f aca="false">N118-E119+F119-H119-I119-J119-K119</f>
        <v>20318050</v>
      </c>
      <c r="P119" s="59" t="n">
        <f aca="false">E119/1000</f>
        <v>1000</v>
      </c>
      <c r="Q119" s="59" t="n">
        <f aca="false">P119/21</f>
        <v>47.6190476190476</v>
      </c>
      <c r="R119" s="59" t="n">
        <f aca="false">SUM(P114:P118)*0.15</f>
        <v>750</v>
      </c>
      <c r="S119" s="62" t="n">
        <f aca="false">R119/21</f>
        <v>35.7142857142857</v>
      </c>
      <c r="T119" s="59" t="n">
        <f aca="false">T118+(P119*0.85)-R119</f>
        <v>6997.5</v>
      </c>
      <c r="U119" s="59" t="n">
        <f aca="false">T119*1000</f>
        <v>6997500</v>
      </c>
    </row>
    <row r="120" customFormat="false" ht="13.5" hidden="false" customHeight="false" outlineLevel="0" collapsed="false">
      <c r="D120" s="60" t="s">
        <v>227</v>
      </c>
      <c r="E120" s="59" t="n">
        <v>1000000</v>
      </c>
      <c r="F120" s="59" t="n">
        <f aca="false">SUM(E115:E119)/0.15*0.15</f>
        <v>5000000</v>
      </c>
      <c r="G120" s="61" t="n">
        <f aca="false">F120-F120*0.15</f>
        <v>4250000</v>
      </c>
      <c r="H120" s="61" t="n">
        <v>500000</v>
      </c>
      <c r="I120" s="61" t="n">
        <f aca="false">P120*300</f>
        <v>300000</v>
      </c>
      <c r="J120" s="61" t="n">
        <v>1950000</v>
      </c>
      <c r="K120" s="61" t="n">
        <v>350000</v>
      </c>
      <c r="L120" s="61" t="n">
        <f aca="false">G120-H120-I120-J120-K120</f>
        <v>1150000</v>
      </c>
      <c r="M120" s="61"/>
      <c r="N120" s="61" t="n">
        <f aca="false">N119-E120+F120-H120-I120-J120-K120</f>
        <v>21218050</v>
      </c>
      <c r="P120" s="59" t="n">
        <f aca="false">E120/1000</f>
        <v>1000</v>
      </c>
      <c r="Q120" s="59" t="n">
        <f aca="false">P120/21</f>
        <v>47.6190476190476</v>
      </c>
      <c r="R120" s="59" t="n">
        <f aca="false">SUM(P115:P119)*0.15</f>
        <v>750</v>
      </c>
      <c r="S120" s="62" t="n">
        <f aca="false">R120/21</f>
        <v>35.7142857142857</v>
      </c>
      <c r="T120" s="59" t="n">
        <f aca="false">T119+(P120*0.85)-R120</f>
        <v>7097.5</v>
      </c>
      <c r="U120" s="59" t="n">
        <f aca="false">T120*1000</f>
        <v>7097500</v>
      </c>
    </row>
    <row r="121" customFormat="false" ht="13.5" hidden="false" customHeight="false" outlineLevel="0" collapsed="false">
      <c r="D121" s="60" t="s">
        <v>228</v>
      </c>
      <c r="E121" s="59" t="n">
        <v>1000000</v>
      </c>
      <c r="F121" s="59" t="n">
        <f aca="false">SUM(E116:E120)/0.15*0.15</f>
        <v>5000000</v>
      </c>
      <c r="G121" s="61" t="n">
        <f aca="false">F121-F121*0.15</f>
        <v>4250000</v>
      </c>
      <c r="H121" s="61" t="n">
        <v>500000</v>
      </c>
      <c r="I121" s="61" t="n">
        <f aca="false">P121*300</f>
        <v>300000</v>
      </c>
      <c r="J121" s="61" t="n">
        <v>1950000</v>
      </c>
      <c r="K121" s="61" t="n">
        <v>350000</v>
      </c>
      <c r="L121" s="61" t="n">
        <f aca="false">G121-H121-I121-J121-K121</f>
        <v>1150000</v>
      </c>
      <c r="M121" s="61"/>
      <c r="N121" s="61" t="n">
        <f aca="false">N120-E121+F121-H121-I121-J121-K121</f>
        <v>22118050</v>
      </c>
      <c r="P121" s="59" t="n">
        <f aca="false">E121/1000</f>
        <v>1000</v>
      </c>
      <c r="Q121" s="59" t="n">
        <f aca="false">P121/21</f>
        <v>47.6190476190476</v>
      </c>
      <c r="R121" s="59" t="n">
        <f aca="false">SUM(P116:P120)*0.15</f>
        <v>750</v>
      </c>
      <c r="S121" s="62" t="n">
        <f aca="false">R121/21</f>
        <v>35.7142857142857</v>
      </c>
      <c r="T121" s="59" t="n">
        <f aca="false">T120+(P121*0.85)-R121</f>
        <v>7197.5</v>
      </c>
      <c r="U121" s="59" t="n">
        <f aca="false">T121*1000</f>
        <v>7197500</v>
      </c>
    </row>
    <row r="122" customFormat="false" ht="13.5" hidden="false" customHeight="false" outlineLevel="0" collapsed="false">
      <c r="D122" s="60" t="s">
        <v>229</v>
      </c>
      <c r="E122" s="59" t="n">
        <v>1000000</v>
      </c>
      <c r="F122" s="59" t="n">
        <f aca="false">SUM(E117:E121)/0.15*0.15</f>
        <v>5000000</v>
      </c>
      <c r="G122" s="61" t="n">
        <f aca="false">F122-F122*0.15</f>
        <v>4250000</v>
      </c>
      <c r="H122" s="61" t="n">
        <v>500000</v>
      </c>
      <c r="I122" s="61" t="n">
        <f aca="false">P122*300</f>
        <v>300000</v>
      </c>
      <c r="J122" s="61" t="n">
        <v>1950000</v>
      </c>
      <c r="K122" s="61" t="n">
        <v>350000</v>
      </c>
      <c r="L122" s="61" t="n">
        <f aca="false">G122-H122-I122-J122-K122</f>
        <v>1150000</v>
      </c>
      <c r="M122" s="61"/>
      <c r="N122" s="61" t="n">
        <f aca="false">N121-E122+F122-H122-I122-J122-K122</f>
        <v>23018050</v>
      </c>
      <c r="P122" s="59" t="n">
        <f aca="false">E122/1000</f>
        <v>1000</v>
      </c>
      <c r="Q122" s="59" t="n">
        <f aca="false">P122/21</f>
        <v>47.6190476190476</v>
      </c>
      <c r="R122" s="59" t="n">
        <f aca="false">SUM(P117:P121)*0.15</f>
        <v>750</v>
      </c>
      <c r="S122" s="62" t="n">
        <f aca="false">R122/21</f>
        <v>35.7142857142857</v>
      </c>
      <c r="T122" s="59" t="n">
        <f aca="false">T121+(P122*0.85)-R122</f>
        <v>7297.5</v>
      </c>
      <c r="U122" s="59" t="n">
        <f aca="false">T122*1000</f>
        <v>7297500</v>
      </c>
    </row>
    <row r="123" customFormat="false" ht="13.5" hidden="false" customHeight="false" outlineLevel="0" collapsed="false">
      <c r="D123" s="60" t="s">
        <v>230</v>
      </c>
      <c r="E123" s="59" t="n">
        <f aca="false">SUM(E111:E122)</f>
        <v>12000000</v>
      </c>
      <c r="F123" s="59" t="n">
        <f aca="false">SUM(F111:F122)</f>
        <v>58450000</v>
      </c>
      <c r="G123" s="61" t="n">
        <f aca="false">SUM(G111:G122)</f>
        <v>49682500</v>
      </c>
      <c r="H123" s="61" t="n">
        <f aca="false">SUM(H111:H122)</f>
        <v>6000000</v>
      </c>
      <c r="I123" s="61" t="n">
        <f aca="false">SUM(I111:I122)</f>
        <v>3600000</v>
      </c>
      <c r="J123" s="61" t="n">
        <f aca="false">SUM(J111:J122)</f>
        <v>23400000</v>
      </c>
      <c r="K123" s="61" t="n">
        <f aca="false">SUM(K111:K122)</f>
        <v>4200000</v>
      </c>
      <c r="L123" s="61" t="n">
        <f aca="false">SUM(L111:L122)</f>
        <v>12482500</v>
      </c>
      <c r="M123" s="61" t="n">
        <f aca="false">L123*0.34</f>
        <v>4244050</v>
      </c>
      <c r="N123" s="61" t="n">
        <f aca="false">N122-M123</f>
        <v>18774000</v>
      </c>
      <c r="P123" s="59" t="n">
        <f aca="false">SUM(P111:P122)</f>
        <v>12000</v>
      </c>
      <c r="Q123" s="59" t="n">
        <f aca="false">P123/252</f>
        <v>47.6190476190476</v>
      </c>
      <c r="R123" s="59" t="n">
        <f aca="false">SUM(R111:R122)</f>
        <v>8752.5</v>
      </c>
      <c r="S123" s="62" t="n">
        <f aca="false">R123/252</f>
        <v>34.7321428571429</v>
      </c>
      <c r="T123" s="59" t="n">
        <f aca="false">T122</f>
        <v>7297.5</v>
      </c>
      <c r="U123" s="59" t="n">
        <f aca="false">T123*1000</f>
        <v>7297500</v>
      </c>
    </row>
    <row r="124" customFormat="false" ht="13.5" hidden="false" customHeight="false" outlineLevel="0" collapsed="false">
      <c r="G124" s="65" t="n">
        <f aca="false">G123/F123</f>
        <v>0.85</v>
      </c>
      <c r="L124" s="65" t="n">
        <f aca="false">L123/F123</f>
        <v>0.213558597091531</v>
      </c>
      <c r="M124" s="65"/>
      <c r="N124" s="65"/>
    </row>
    <row r="126" customFormat="false" ht="13.5" hidden="false" customHeight="false" outlineLevel="0" collapsed="false">
      <c r="J126" s="0" t="s">
        <v>255</v>
      </c>
    </row>
    <row r="127" customFormat="false" ht="13.5" hidden="false" customHeight="false" outlineLevel="0" collapsed="false">
      <c r="J127" s="0" t="s">
        <v>258</v>
      </c>
    </row>
    <row r="128" customFormat="false" ht="13.5" hidden="false" customHeight="false" outlineLevel="0" collapsed="false">
      <c r="A128" s="2" t="s">
        <v>233</v>
      </c>
      <c r="B128" s="2"/>
      <c r="D128" s="66" t="s">
        <v>259</v>
      </c>
      <c r="E128" s="67" t="s">
        <v>192</v>
      </c>
      <c r="F128" s="67" t="s">
        <v>193</v>
      </c>
      <c r="G128" s="66" t="s">
        <v>194</v>
      </c>
      <c r="H128" s="66" t="s">
        <v>195</v>
      </c>
      <c r="I128" s="66" t="s">
        <v>196</v>
      </c>
      <c r="J128" s="56" t="s">
        <v>197</v>
      </c>
      <c r="K128" s="56" t="s">
        <v>198</v>
      </c>
      <c r="L128" s="66" t="s">
        <v>199</v>
      </c>
      <c r="M128" s="66" t="s">
        <v>235</v>
      </c>
      <c r="N128" s="66" t="s">
        <v>236</v>
      </c>
      <c r="P128" s="67" t="s">
        <v>202</v>
      </c>
      <c r="Q128" s="67" t="s">
        <v>203</v>
      </c>
      <c r="R128" s="67" t="s">
        <v>204</v>
      </c>
      <c r="S128" s="67" t="s">
        <v>205</v>
      </c>
      <c r="T128" s="67" t="s">
        <v>206</v>
      </c>
      <c r="U128" s="67" t="s">
        <v>207</v>
      </c>
    </row>
    <row r="129" customFormat="false" ht="13.5" hidden="false" customHeight="false" outlineLevel="0" collapsed="false">
      <c r="A129" s="2"/>
      <c r="B129" s="2"/>
      <c r="D129" s="60" t="s">
        <v>209</v>
      </c>
      <c r="E129" s="59" t="n">
        <v>1050000</v>
      </c>
      <c r="F129" s="59" t="n">
        <f aca="false">(E118+E119+E122+E121+E120)/0.15*0.15</f>
        <v>5000000</v>
      </c>
      <c r="G129" s="61" t="n">
        <f aca="false">F129-F129*0.15</f>
        <v>4250000</v>
      </c>
      <c r="H129" s="61" t="n">
        <f aca="false">$B$137</f>
        <v>500000</v>
      </c>
      <c r="I129" s="61" t="n">
        <f aca="false">P129*300</f>
        <v>315000</v>
      </c>
      <c r="J129" s="61" t="n">
        <v>2050000</v>
      </c>
      <c r="K129" s="61" t="n">
        <v>350000</v>
      </c>
      <c r="L129" s="61" t="n">
        <f aca="false">G129-H129-I129-J129-K129</f>
        <v>1035000</v>
      </c>
      <c r="M129" s="61"/>
      <c r="N129" s="61" t="n">
        <f aca="false">N123-E129+F129-H129-I129-J129-K129</f>
        <v>19509000</v>
      </c>
      <c r="P129" s="59" t="n">
        <f aca="false">E129/1000</f>
        <v>1050</v>
      </c>
      <c r="Q129" s="59" t="n">
        <f aca="false">P129/21</f>
        <v>50</v>
      </c>
      <c r="R129" s="59" t="n">
        <f aca="false">(P118+P122+P121+P120+P119)*0.15</f>
        <v>750</v>
      </c>
      <c r="S129" s="62" t="n">
        <f aca="false">R129/21</f>
        <v>35.7142857142857</v>
      </c>
      <c r="T129" s="59" t="n">
        <f aca="false">T123+(P129*0.85)-R129</f>
        <v>7440</v>
      </c>
      <c r="U129" s="59" t="n">
        <f aca="false">T129*1000</f>
        <v>7440000</v>
      </c>
    </row>
    <row r="130" customFormat="false" ht="13.5" hidden="false" customHeight="false" outlineLevel="0" collapsed="false">
      <c r="A130" s="58" t="s">
        <v>237</v>
      </c>
      <c r="B130" s="59" t="n">
        <v>150000</v>
      </c>
      <c r="D130" s="60" t="s">
        <v>211</v>
      </c>
      <c r="E130" s="59" t="n">
        <v>1050000</v>
      </c>
      <c r="F130" s="59" t="n">
        <f aca="false">(E119+E120+E129+E122+E121)/0.15*0.15</f>
        <v>5050000</v>
      </c>
      <c r="G130" s="61" t="n">
        <f aca="false">F130-F130*0.15</f>
        <v>4292500</v>
      </c>
      <c r="H130" s="61" t="n">
        <f aca="false">$B$137</f>
        <v>500000</v>
      </c>
      <c r="I130" s="61" t="n">
        <f aca="false">P130*300</f>
        <v>315000</v>
      </c>
      <c r="J130" s="61" t="n">
        <v>2050000</v>
      </c>
      <c r="K130" s="61" t="n">
        <v>350000</v>
      </c>
      <c r="L130" s="61" t="n">
        <f aca="false">G130-H130-I130-J130-K130</f>
        <v>1077500</v>
      </c>
      <c r="M130" s="61"/>
      <c r="N130" s="61" t="n">
        <f aca="false">N129-E130+F130-H130-I130-J130-K130</f>
        <v>20294000</v>
      </c>
      <c r="P130" s="59" t="n">
        <f aca="false">E130/1000</f>
        <v>1050</v>
      </c>
      <c r="Q130" s="59" t="n">
        <f aca="false">P130/21</f>
        <v>50</v>
      </c>
      <c r="R130" s="59" t="n">
        <f aca="false">(P119+P129+P122+P121+P120)*0.15</f>
        <v>757.5</v>
      </c>
      <c r="S130" s="62" t="n">
        <f aca="false">R130/21</f>
        <v>36.0714285714286</v>
      </c>
      <c r="T130" s="59" t="n">
        <f aca="false">T129+(P130*0.85)-R130</f>
        <v>7575</v>
      </c>
      <c r="U130" s="59" t="n">
        <f aca="false">T130*1000</f>
        <v>7575000</v>
      </c>
    </row>
    <row r="131" customFormat="false" ht="13.5" hidden="false" customHeight="false" outlineLevel="0" collapsed="false">
      <c r="A131" s="58" t="s">
        <v>238</v>
      </c>
      <c r="B131" s="59" t="n">
        <v>40000</v>
      </c>
      <c r="D131" s="60" t="s">
        <v>213</v>
      </c>
      <c r="E131" s="59" t="n">
        <v>1050000</v>
      </c>
      <c r="F131" s="59" t="n">
        <f aca="false">(E120+E121+E130+E129+E122)/0.15*0.15</f>
        <v>5100000</v>
      </c>
      <c r="G131" s="61" t="n">
        <f aca="false">F131-F131*0.15</f>
        <v>4335000</v>
      </c>
      <c r="H131" s="61" t="n">
        <f aca="false">$B$137</f>
        <v>500000</v>
      </c>
      <c r="I131" s="61" t="n">
        <f aca="false">P131*300</f>
        <v>315000</v>
      </c>
      <c r="J131" s="61" t="n">
        <v>2050000</v>
      </c>
      <c r="K131" s="61" t="n">
        <v>350000</v>
      </c>
      <c r="L131" s="61" t="n">
        <f aca="false">G131-H131-I131-J131-K131</f>
        <v>1120000</v>
      </c>
      <c r="M131" s="61"/>
      <c r="N131" s="61" t="n">
        <f aca="false">N130-E131+F131-H131-I131-J131-K131</f>
        <v>21129000</v>
      </c>
      <c r="P131" s="59" t="n">
        <f aca="false">E131/1000</f>
        <v>1050</v>
      </c>
      <c r="Q131" s="59" t="n">
        <f aca="false">P131/21</f>
        <v>50</v>
      </c>
      <c r="R131" s="59" t="n">
        <f aca="false">(P120+P121+P130+P129+P122)*0.15</f>
        <v>765</v>
      </c>
      <c r="S131" s="62" t="n">
        <f aca="false">R131/21</f>
        <v>36.4285714285714</v>
      </c>
      <c r="T131" s="59" t="n">
        <f aca="false">T130+(P131*0.85)-R131</f>
        <v>7702.5</v>
      </c>
      <c r="U131" s="59" t="n">
        <f aca="false">T131*1000</f>
        <v>7702500</v>
      </c>
    </row>
    <row r="132" customFormat="false" ht="13.5" hidden="false" customHeight="false" outlineLevel="0" collapsed="false">
      <c r="A132" s="58" t="s">
        <v>239</v>
      </c>
      <c r="B132" s="59" t="n">
        <v>50000</v>
      </c>
      <c r="D132" s="60" t="s">
        <v>215</v>
      </c>
      <c r="E132" s="59" t="n">
        <v>1050000</v>
      </c>
      <c r="F132" s="59" t="n">
        <f aca="false">(E121+E122+E131+E130+E129)/0.15*0.15</f>
        <v>5150000</v>
      </c>
      <c r="G132" s="61" t="n">
        <f aca="false">F132-F132*0.15</f>
        <v>4377500</v>
      </c>
      <c r="H132" s="61" t="n">
        <f aca="false">$B$137</f>
        <v>500000</v>
      </c>
      <c r="I132" s="61" t="n">
        <f aca="false">P132*300</f>
        <v>315000</v>
      </c>
      <c r="J132" s="61" t="n">
        <v>2050000</v>
      </c>
      <c r="K132" s="61" t="n">
        <v>350000</v>
      </c>
      <c r="L132" s="61" t="n">
        <f aca="false">G132-H132-I132-J132-K132</f>
        <v>1162500</v>
      </c>
      <c r="M132" s="61"/>
      <c r="N132" s="61" t="n">
        <f aca="false">N131-E132+F132-H132-I132-J132-K132</f>
        <v>22014000</v>
      </c>
      <c r="P132" s="59" t="n">
        <f aca="false">E132/1000</f>
        <v>1050</v>
      </c>
      <c r="Q132" s="59" t="n">
        <f aca="false">P132/21</f>
        <v>50</v>
      </c>
      <c r="R132" s="59" t="n">
        <f aca="false">(P121+P122+P131+P130+P129)*0.15</f>
        <v>772.5</v>
      </c>
      <c r="S132" s="62" t="n">
        <f aca="false">R132/21</f>
        <v>36.7857142857143</v>
      </c>
      <c r="T132" s="59" t="n">
        <f aca="false">T131+(P132*0.85)-R132</f>
        <v>7822.5</v>
      </c>
      <c r="U132" s="59" t="n">
        <f aca="false">T132*1000</f>
        <v>7822500</v>
      </c>
    </row>
    <row r="133" customFormat="false" ht="13.5" hidden="false" customHeight="false" outlineLevel="0" collapsed="false">
      <c r="A133" s="58" t="s">
        <v>240</v>
      </c>
      <c r="B133" s="59" t="n">
        <v>60000</v>
      </c>
      <c r="D133" s="60" t="s">
        <v>217</v>
      </c>
      <c r="E133" s="59" t="n">
        <v>1050000</v>
      </c>
      <c r="F133" s="59" t="n">
        <f aca="false">E122+SUM(E129:E132)/0.15*0.15</f>
        <v>5200000</v>
      </c>
      <c r="G133" s="61" t="n">
        <f aca="false">F133-F133*0.15</f>
        <v>4420000</v>
      </c>
      <c r="H133" s="61" t="n">
        <f aca="false">$B$137</f>
        <v>500000</v>
      </c>
      <c r="I133" s="61" t="n">
        <f aca="false">P133*300</f>
        <v>315000</v>
      </c>
      <c r="J133" s="61" t="n">
        <v>2050000</v>
      </c>
      <c r="K133" s="61" t="n">
        <v>350000</v>
      </c>
      <c r="L133" s="61" t="n">
        <f aca="false">G133-H133-I133-J133-K133</f>
        <v>1205000</v>
      </c>
      <c r="M133" s="61"/>
      <c r="N133" s="61" t="n">
        <f aca="false">N132-E133+F133-H133-I133-J133-K133</f>
        <v>22949000</v>
      </c>
      <c r="P133" s="59" t="n">
        <f aca="false">E133/1000</f>
        <v>1050</v>
      </c>
      <c r="Q133" s="59" t="n">
        <f aca="false">P133/21</f>
        <v>50</v>
      </c>
      <c r="R133" s="59" t="n">
        <f aca="false">(P121+P122+P131+P130+P129)*0.15</f>
        <v>772.5</v>
      </c>
      <c r="S133" s="62" t="n">
        <f aca="false">R133/21</f>
        <v>36.7857142857143</v>
      </c>
      <c r="T133" s="59" t="n">
        <f aca="false">T132+(P133*0.85)-R133</f>
        <v>7942.5</v>
      </c>
      <c r="U133" s="59" t="n">
        <f aca="false">T133*1000</f>
        <v>7942500</v>
      </c>
    </row>
    <row r="134" customFormat="false" ht="13.5" hidden="false" customHeight="false" outlineLevel="0" collapsed="false">
      <c r="A134" s="58" t="s">
        <v>241</v>
      </c>
      <c r="B134" s="59" t="n">
        <v>50000</v>
      </c>
      <c r="D134" s="60" t="s">
        <v>219</v>
      </c>
      <c r="E134" s="59" t="n">
        <v>1050000</v>
      </c>
      <c r="F134" s="59" t="n">
        <f aca="false">SUM(E129:E133)/0.15*0.15</f>
        <v>5250000</v>
      </c>
      <c r="G134" s="61" t="n">
        <f aca="false">F134-F134*0.15</f>
        <v>4462500</v>
      </c>
      <c r="H134" s="61" t="n">
        <f aca="false">$B$137</f>
        <v>500000</v>
      </c>
      <c r="I134" s="61" t="n">
        <f aca="false">P134*300</f>
        <v>315000</v>
      </c>
      <c r="J134" s="61" t="n">
        <v>2050000</v>
      </c>
      <c r="K134" s="61" t="n">
        <v>350000</v>
      </c>
      <c r="L134" s="61" t="n">
        <f aca="false">G134-H134-I134-J134-K134</f>
        <v>1247500</v>
      </c>
      <c r="M134" s="61"/>
      <c r="N134" s="61" t="n">
        <f aca="false">N133-E134+F134-H134-I134-J134-K134</f>
        <v>23934000</v>
      </c>
      <c r="P134" s="59" t="n">
        <f aca="false">E134/1000</f>
        <v>1050</v>
      </c>
      <c r="Q134" s="59" t="n">
        <f aca="false">P134/21</f>
        <v>50</v>
      </c>
      <c r="R134" s="59" t="n">
        <f aca="false">SUM(P129:P133)*0.15</f>
        <v>787.5</v>
      </c>
      <c r="S134" s="62" t="n">
        <f aca="false">R134/21</f>
        <v>37.5</v>
      </c>
      <c r="T134" s="59" t="n">
        <f aca="false">T133+(P134*0.85)-R134</f>
        <v>8047.5</v>
      </c>
      <c r="U134" s="59" t="n">
        <f aca="false">T134*1000</f>
        <v>8047500</v>
      </c>
    </row>
    <row r="135" customFormat="false" ht="13.5" hidden="false" customHeight="false" outlineLevel="0" collapsed="false">
      <c r="A135" s="58" t="s">
        <v>242</v>
      </c>
      <c r="B135" s="59" t="n">
        <v>50000</v>
      </c>
      <c r="D135" s="60" t="s">
        <v>221</v>
      </c>
      <c r="E135" s="59" t="n">
        <v>1050000</v>
      </c>
      <c r="F135" s="59" t="n">
        <f aca="false">SUM(E130:E134)/0.15*0.15</f>
        <v>5250000</v>
      </c>
      <c r="G135" s="61" t="n">
        <f aca="false">F135-F135*0.15</f>
        <v>4462500</v>
      </c>
      <c r="H135" s="61" t="n">
        <f aca="false">$B$137</f>
        <v>500000</v>
      </c>
      <c r="I135" s="61" t="n">
        <f aca="false">P135*300</f>
        <v>315000</v>
      </c>
      <c r="J135" s="61" t="n">
        <v>2050000</v>
      </c>
      <c r="K135" s="61" t="n">
        <v>350000</v>
      </c>
      <c r="L135" s="61" t="n">
        <f aca="false">G135-H135-I135-J135-K135</f>
        <v>1247500</v>
      </c>
      <c r="M135" s="61"/>
      <c r="N135" s="61" t="n">
        <f aca="false">N134-E135+F135-H135-I135-J135-K135</f>
        <v>24919000</v>
      </c>
      <c r="P135" s="59" t="n">
        <f aca="false">E135/1000</f>
        <v>1050</v>
      </c>
      <c r="Q135" s="59" t="n">
        <f aca="false">P135/21</f>
        <v>50</v>
      </c>
      <c r="R135" s="59" t="n">
        <f aca="false">SUM(P130:P134)*0.15</f>
        <v>787.5</v>
      </c>
      <c r="S135" s="62" t="n">
        <f aca="false">R135/21</f>
        <v>37.5</v>
      </c>
      <c r="T135" s="59" t="n">
        <f aca="false">T134+(P135*0.85)-R135</f>
        <v>8152.5</v>
      </c>
      <c r="U135" s="59" t="n">
        <f aca="false">T135*1000</f>
        <v>8152500</v>
      </c>
    </row>
    <row r="136" customFormat="false" ht="13.5" hidden="false" customHeight="false" outlineLevel="0" collapsed="false">
      <c r="A136" s="68" t="s">
        <v>65</v>
      </c>
      <c r="B136" s="59" t="n">
        <v>100000</v>
      </c>
      <c r="D136" s="60" t="s">
        <v>223</v>
      </c>
      <c r="E136" s="59" t="n">
        <v>1050000</v>
      </c>
      <c r="F136" s="59" t="n">
        <f aca="false">SUM(E131:E135)/0.15*0.15</f>
        <v>5250000</v>
      </c>
      <c r="G136" s="61" t="n">
        <f aca="false">F136-F136*0.15</f>
        <v>4462500</v>
      </c>
      <c r="H136" s="61" t="n">
        <f aca="false">$B$137</f>
        <v>500000</v>
      </c>
      <c r="I136" s="61" t="n">
        <f aca="false">P136*300</f>
        <v>315000</v>
      </c>
      <c r="J136" s="61" t="n">
        <v>2050000</v>
      </c>
      <c r="K136" s="61" t="n">
        <v>350000</v>
      </c>
      <c r="L136" s="61" t="n">
        <f aca="false">G136-H136-I136-J136-K136</f>
        <v>1247500</v>
      </c>
      <c r="M136" s="61"/>
      <c r="N136" s="61" t="n">
        <f aca="false">N135-E136+F136-H136-I136-J136-K136</f>
        <v>25904000</v>
      </c>
      <c r="P136" s="59" t="n">
        <f aca="false">E136/1000</f>
        <v>1050</v>
      </c>
      <c r="Q136" s="59" t="n">
        <f aca="false">P136/21</f>
        <v>50</v>
      </c>
      <c r="R136" s="59" t="n">
        <f aca="false">SUM(P131:P135)*0.15</f>
        <v>787.5</v>
      </c>
      <c r="S136" s="62" t="n">
        <f aca="false">R136/21</f>
        <v>37.5</v>
      </c>
      <c r="T136" s="59" t="n">
        <f aca="false">T135+(P136*0.85)-R136</f>
        <v>8257.5</v>
      </c>
      <c r="U136" s="59" t="n">
        <f aca="false">T136*1000</f>
        <v>8257500</v>
      </c>
    </row>
    <row r="137" customFormat="false" ht="13.5" hidden="false" customHeight="false" outlineLevel="0" collapsed="false">
      <c r="A137" s="58" t="s">
        <v>243</v>
      </c>
      <c r="B137" s="59" t="n">
        <f aca="false">SUM(B130:B136)</f>
        <v>500000</v>
      </c>
      <c r="D137" s="60" t="s">
        <v>225</v>
      </c>
      <c r="E137" s="59" t="n">
        <v>1050000</v>
      </c>
      <c r="F137" s="59" t="n">
        <f aca="false">SUM(E132:E136)/0.15*0.15</f>
        <v>5250000</v>
      </c>
      <c r="G137" s="61" t="n">
        <f aca="false">F137-F137*0.15</f>
        <v>4462500</v>
      </c>
      <c r="H137" s="61" t="n">
        <f aca="false">$B$137</f>
        <v>500000</v>
      </c>
      <c r="I137" s="61" t="n">
        <f aca="false">P137*300</f>
        <v>315000</v>
      </c>
      <c r="J137" s="61" t="n">
        <v>2050000</v>
      </c>
      <c r="K137" s="61" t="n">
        <v>350000</v>
      </c>
      <c r="L137" s="61" t="n">
        <f aca="false">G137-H137-I137-J137-K137</f>
        <v>1247500</v>
      </c>
      <c r="M137" s="61"/>
      <c r="N137" s="61" t="n">
        <f aca="false">N136-E137+F137-H137-I137-J137-K137</f>
        <v>26889000</v>
      </c>
      <c r="P137" s="59" t="n">
        <f aca="false">E137/1000</f>
        <v>1050</v>
      </c>
      <c r="Q137" s="59" t="n">
        <f aca="false">P137/21</f>
        <v>50</v>
      </c>
      <c r="R137" s="59" t="n">
        <f aca="false">SUM(P132:P136)*0.15</f>
        <v>787.5</v>
      </c>
      <c r="S137" s="62" t="n">
        <f aca="false">R137/21</f>
        <v>37.5</v>
      </c>
      <c r="T137" s="59" t="n">
        <f aca="false">T136+(P137*0.85)-R137</f>
        <v>8362.5</v>
      </c>
      <c r="U137" s="59" t="n">
        <f aca="false">T137*1000</f>
        <v>8362500</v>
      </c>
    </row>
    <row r="138" customFormat="false" ht="13.5" hidden="false" customHeight="false" outlineLevel="0" collapsed="false">
      <c r="D138" s="60" t="s">
        <v>227</v>
      </c>
      <c r="E138" s="59" t="n">
        <v>1050000</v>
      </c>
      <c r="F138" s="59" t="n">
        <f aca="false">SUM(E133:E137)/0.15*0.15</f>
        <v>5250000</v>
      </c>
      <c r="G138" s="61" t="n">
        <f aca="false">F138-F138*0.15</f>
        <v>4462500</v>
      </c>
      <c r="H138" s="61" t="n">
        <f aca="false">$B$137</f>
        <v>500000</v>
      </c>
      <c r="I138" s="61" t="n">
        <f aca="false">P138*300</f>
        <v>315000</v>
      </c>
      <c r="J138" s="61" t="n">
        <v>2050000</v>
      </c>
      <c r="K138" s="61" t="n">
        <v>350000</v>
      </c>
      <c r="L138" s="61" t="n">
        <f aca="false">G138-H138-I138-J138-K138</f>
        <v>1247500</v>
      </c>
      <c r="M138" s="61"/>
      <c r="N138" s="61" t="n">
        <f aca="false">N137-E138+F138-H138-I138-J138-K138</f>
        <v>27874000</v>
      </c>
      <c r="P138" s="59" t="n">
        <f aca="false">E138/1000</f>
        <v>1050</v>
      </c>
      <c r="Q138" s="59" t="n">
        <f aca="false">P138/21</f>
        <v>50</v>
      </c>
      <c r="R138" s="59" t="n">
        <f aca="false">SUM(P133:P137)*0.15</f>
        <v>787.5</v>
      </c>
      <c r="S138" s="62" t="n">
        <f aca="false">R138/21</f>
        <v>37.5</v>
      </c>
      <c r="T138" s="59" t="n">
        <f aca="false">T137+(P138*0.85)-R138</f>
        <v>8467.5</v>
      </c>
      <c r="U138" s="59" t="n">
        <f aca="false">T138*1000</f>
        <v>8467500</v>
      </c>
    </row>
    <row r="139" customFormat="false" ht="13.5" hidden="false" customHeight="false" outlineLevel="0" collapsed="false">
      <c r="D139" s="60" t="s">
        <v>228</v>
      </c>
      <c r="E139" s="59" t="n">
        <v>1050000</v>
      </c>
      <c r="F139" s="59" t="n">
        <f aca="false">SUM(E134:E138)/0.15*0.15</f>
        <v>5250000</v>
      </c>
      <c r="G139" s="61" t="n">
        <f aca="false">F139-F139*0.15</f>
        <v>4462500</v>
      </c>
      <c r="H139" s="61" t="n">
        <f aca="false">$B$137</f>
        <v>500000</v>
      </c>
      <c r="I139" s="61" t="n">
        <f aca="false">P139*300</f>
        <v>315000</v>
      </c>
      <c r="J139" s="61" t="n">
        <v>2050000</v>
      </c>
      <c r="K139" s="61" t="n">
        <v>350000</v>
      </c>
      <c r="L139" s="61" t="n">
        <f aca="false">G139-H139-I139-J139-K139</f>
        <v>1247500</v>
      </c>
      <c r="M139" s="61"/>
      <c r="N139" s="61" t="n">
        <f aca="false">N138-E139+F139-H139-I139-J139-K139</f>
        <v>28859000</v>
      </c>
      <c r="P139" s="59" t="n">
        <f aca="false">E139/1000</f>
        <v>1050</v>
      </c>
      <c r="Q139" s="59" t="n">
        <f aca="false">P139/21</f>
        <v>50</v>
      </c>
      <c r="R139" s="59" t="n">
        <f aca="false">SUM(P134:P138)*0.15</f>
        <v>787.5</v>
      </c>
      <c r="S139" s="62" t="n">
        <f aca="false">R139/21</f>
        <v>37.5</v>
      </c>
      <c r="T139" s="59" t="n">
        <f aca="false">T138+(P139*0.85)-R139</f>
        <v>8572.5</v>
      </c>
      <c r="U139" s="59" t="n">
        <f aca="false">T139*1000</f>
        <v>8572500</v>
      </c>
    </row>
    <row r="140" customFormat="false" ht="13.5" hidden="false" customHeight="false" outlineLevel="0" collapsed="false">
      <c r="D140" s="60" t="s">
        <v>229</v>
      </c>
      <c r="E140" s="59" t="n">
        <v>1050000</v>
      </c>
      <c r="F140" s="59" t="n">
        <f aca="false">SUM(E135:E139)/0.15*0.15</f>
        <v>5250000</v>
      </c>
      <c r="G140" s="61" t="n">
        <f aca="false">F140-F140*0.15</f>
        <v>4462500</v>
      </c>
      <c r="H140" s="61" t="n">
        <f aca="false">$B$137</f>
        <v>500000</v>
      </c>
      <c r="I140" s="61" t="n">
        <f aca="false">P140*300</f>
        <v>315000</v>
      </c>
      <c r="J140" s="61" t="n">
        <v>2050000</v>
      </c>
      <c r="K140" s="61" t="n">
        <v>350000</v>
      </c>
      <c r="L140" s="61" t="n">
        <f aca="false">G140-H140-I140-J140-K140</f>
        <v>1247500</v>
      </c>
      <c r="M140" s="61"/>
      <c r="N140" s="61" t="n">
        <f aca="false">N139-E140+F140-H140-I140-J140-K140</f>
        <v>29844000</v>
      </c>
      <c r="P140" s="59" t="n">
        <f aca="false">E140/1000</f>
        <v>1050</v>
      </c>
      <c r="Q140" s="59" t="n">
        <f aca="false">P140/21</f>
        <v>50</v>
      </c>
      <c r="R140" s="59" t="n">
        <f aca="false">SUM(P135:P139)*0.15</f>
        <v>787.5</v>
      </c>
      <c r="S140" s="62" t="n">
        <f aca="false">R140/21</f>
        <v>37.5</v>
      </c>
      <c r="T140" s="59" t="n">
        <f aca="false">T139+(P140*0.85)-R140</f>
        <v>8677.5</v>
      </c>
      <c r="U140" s="59" t="n">
        <f aca="false">T140*1000</f>
        <v>8677500</v>
      </c>
    </row>
    <row r="141" customFormat="false" ht="13.5" hidden="false" customHeight="false" outlineLevel="0" collapsed="false">
      <c r="D141" s="60" t="s">
        <v>230</v>
      </c>
      <c r="E141" s="59" t="n">
        <f aca="false">SUM(E129:E140)</f>
        <v>12600000</v>
      </c>
      <c r="F141" s="59" t="n">
        <f aca="false">SUM(F129:F140)</f>
        <v>62250000</v>
      </c>
      <c r="G141" s="61" t="n">
        <f aca="false">SUM(G129:G140)</f>
        <v>52912500</v>
      </c>
      <c r="H141" s="61" t="n">
        <f aca="false">SUM(H129:H140)</f>
        <v>6000000</v>
      </c>
      <c r="I141" s="61" t="n">
        <f aca="false">SUM(I129:I140)</f>
        <v>3780000</v>
      </c>
      <c r="J141" s="61" t="n">
        <f aca="false">SUM(J129:J140)</f>
        <v>24600000</v>
      </c>
      <c r="K141" s="61" t="n">
        <f aca="false">SUM(K129:K140)</f>
        <v>4200000</v>
      </c>
      <c r="L141" s="61" t="n">
        <f aca="false">SUM(L129:L140)</f>
        <v>14332500</v>
      </c>
      <c r="M141" s="61" t="n">
        <f aca="false">L141*0.34</f>
        <v>4873050</v>
      </c>
      <c r="N141" s="61" t="n">
        <f aca="false">N140-M141</f>
        <v>24970950</v>
      </c>
      <c r="P141" s="59" t="n">
        <f aca="false">SUM(P129:P140)</f>
        <v>12600</v>
      </c>
      <c r="Q141" s="59" t="n">
        <f aca="false">P141/252</f>
        <v>50</v>
      </c>
      <c r="R141" s="59" t="n">
        <f aca="false">SUM(R129:R140)</f>
        <v>9330</v>
      </c>
      <c r="S141" s="62" t="n">
        <f aca="false">R141/252</f>
        <v>37.0238095238095</v>
      </c>
      <c r="T141" s="59" t="n">
        <f aca="false">T140</f>
        <v>8677.5</v>
      </c>
      <c r="U141" s="59" t="n">
        <f aca="false">T141*1000</f>
        <v>8677500</v>
      </c>
    </row>
    <row r="142" customFormat="false" ht="13.5" hidden="false" customHeight="false" outlineLevel="0" collapsed="false">
      <c r="G142" s="65" t="n">
        <f aca="false">G141/F141</f>
        <v>0.85</v>
      </c>
      <c r="L142" s="65" t="n">
        <f aca="false">L141/F141</f>
        <v>0.230240963855422</v>
      </c>
      <c r="M142" s="65"/>
      <c r="N142" s="65"/>
    </row>
    <row r="144" customFormat="false" ht="13.5" hidden="false" customHeight="false" outlineLevel="0" collapsed="false">
      <c r="J144" s="0" t="s">
        <v>260</v>
      </c>
    </row>
    <row r="145" customFormat="false" ht="13.5" hidden="false" customHeight="false" outlineLevel="0" collapsed="false">
      <c r="J145" s="0" t="s">
        <v>261</v>
      </c>
    </row>
    <row r="146" customFormat="false" ht="13.5" hidden="false" customHeight="false" outlineLevel="0" collapsed="false">
      <c r="A146" s="2" t="s">
        <v>233</v>
      </c>
      <c r="B146" s="2"/>
      <c r="D146" s="66" t="s">
        <v>262</v>
      </c>
      <c r="E146" s="67" t="s">
        <v>192</v>
      </c>
      <c r="F146" s="67" t="s">
        <v>193</v>
      </c>
      <c r="G146" s="66" t="s">
        <v>194</v>
      </c>
      <c r="H146" s="66" t="s">
        <v>195</v>
      </c>
      <c r="I146" s="66" t="s">
        <v>196</v>
      </c>
      <c r="J146" s="56" t="s">
        <v>197</v>
      </c>
      <c r="K146" s="56" t="s">
        <v>198</v>
      </c>
      <c r="L146" s="66" t="s">
        <v>199</v>
      </c>
      <c r="M146" s="66" t="s">
        <v>235</v>
      </c>
      <c r="N146" s="66" t="s">
        <v>236</v>
      </c>
      <c r="P146" s="67" t="s">
        <v>202</v>
      </c>
      <c r="Q146" s="67" t="s">
        <v>203</v>
      </c>
      <c r="R146" s="67" t="s">
        <v>204</v>
      </c>
      <c r="S146" s="67" t="s">
        <v>205</v>
      </c>
      <c r="T146" s="67" t="s">
        <v>206</v>
      </c>
      <c r="U146" s="67" t="s">
        <v>207</v>
      </c>
    </row>
    <row r="147" customFormat="false" ht="13.5" hidden="false" customHeight="false" outlineLevel="0" collapsed="false">
      <c r="A147" s="2"/>
      <c r="B147" s="2"/>
      <c r="D147" s="60" t="s">
        <v>209</v>
      </c>
      <c r="E147" s="59" t="n">
        <v>1100000</v>
      </c>
      <c r="F147" s="59" t="n">
        <f aca="false">(E136+E137+E140+E139+E138)/0.15*0.15</f>
        <v>5250000</v>
      </c>
      <c r="G147" s="61" t="n">
        <f aca="false">F147-F147*0.15</f>
        <v>4462500</v>
      </c>
      <c r="H147" s="61" t="n">
        <f aca="false">$B$155</f>
        <v>500000</v>
      </c>
      <c r="I147" s="61" t="n">
        <f aca="false">P147*300</f>
        <v>330000</v>
      </c>
      <c r="J147" s="61" t="n">
        <v>2250000</v>
      </c>
      <c r="K147" s="61" t="n">
        <v>400000</v>
      </c>
      <c r="L147" s="61" t="n">
        <f aca="false">G147-H147-I147-J147-K147</f>
        <v>982500</v>
      </c>
      <c r="M147" s="61"/>
      <c r="N147" s="61" t="n">
        <f aca="false">N141-E147+F147-H147-I147-J147-K147</f>
        <v>25640950</v>
      </c>
      <c r="P147" s="59" t="n">
        <f aca="false">E147/1000</f>
        <v>1100</v>
      </c>
      <c r="Q147" s="59" t="n">
        <f aca="false">P147/21</f>
        <v>52.3809523809524</v>
      </c>
      <c r="R147" s="59" t="n">
        <f aca="false">(P136+P140+P139+P138+P137)*0.15</f>
        <v>787.5</v>
      </c>
      <c r="S147" s="62" t="n">
        <f aca="false">R147/21</f>
        <v>37.5</v>
      </c>
      <c r="T147" s="59" t="n">
        <f aca="false">T141+(P147*0.85)-R147</f>
        <v>8825</v>
      </c>
      <c r="U147" s="59" t="n">
        <f aca="false">T147*1000</f>
        <v>8825000</v>
      </c>
    </row>
    <row r="148" customFormat="false" ht="13.5" hidden="false" customHeight="false" outlineLevel="0" collapsed="false">
      <c r="A148" s="58" t="s">
        <v>237</v>
      </c>
      <c r="B148" s="59" t="n">
        <v>150000</v>
      </c>
      <c r="D148" s="60" t="s">
        <v>211</v>
      </c>
      <c r="E148" s="59" t="n">
        <v>1100000</v>
      </c>
      <c r="F148" s="59" t="n">
        <f aca="false">(E137+E138+E147+E140+E139)/0.15*0.15</f>
        <v>5300000</v>
      </c>
      <c r="G148" s="61" t="n">
        <f aca="false">F148-F148*0.15</f>
        <v>4505000</v>
      </c>
      <c r="H148" s="61" t="n">
        <f aca="false">$B$155</f>
        <v>500000</v>
      </c>
      <c r="I148" s="61" t="n">
        <f aca="false">P148*300</f>
        <v>330000</v>
      </c>
      <c r="J148" s="61" t="n">
        <v>2250000</v>
      </c>
      <c r="K148" s="61" t="n">
        <v>400000</v>
      </c>
      <c r="L148" s="61" t="n">
        <f aca="false">G148-H148-I148-J148-K148</f>
        <v>1025000</v>
      </c>
      <c r="M148" s="61"/>
      <c r="N148" s="61" t="n">
        <f aca="false">N147-E148+F148-H148-I148-J148-K148</f>
        <v>26360950</v>
      </c>
      <c r="P148" s="59" t="n">
        <f aca="false">E148/1000</f>
        <v>1100</v>
      </c>
      <c r="Q148" s="59" t="n">
        <f aca="false">P148/21</f>
        <v>52.3809523809524</v>
      </c>
      <c r="R148" s="59" t="n">
        <f aca="false">(P137+P147+P140+P139+P138)*0.15</f>
        <v>795</v>
      </c>
      <c r="S148" s="62" t="n">
        <f aca="false">R148/21</f>
        <v>37.8571428571429</v>
      </c>
      <c r="T148" s="59" t="n">
        <f aca="false">T147+(P148*0.85)-R148</f>
        <v>8965</v>
      </c>
      <c r="U148" s="59" t="n">
        <f aca="false">T148*1000</f>
        <v>8965000</v>
      </c>
    </row>
    <row r="149" customFormat="false" ht="13.5" hidden="false" customHeight="false" outlineLevel="0" collapsed="false">
      <c r="A149" s="58" t="s">
        <v>238</v>
      </c>
      <c r="B149" s="59" t="n">
        <v>40000</v>
      </c>
      <c r="D149" s="60" t="s">
        <v>213</v>
      </c>
      <c r="E149" s="59" t="n">
        <v>1100000</v>
      </c>
      <c r="F149" s="59" t="n">
        <f aca="false">(E138+E139+E148+E147+E140)/0.15*0.15</f>
        <v>5350000</v>
      </c>
      <c r="G149" s="61" t="n">
        <f aca="false">F149-F149*0.15</f>
        <v>4547500</v>
      </c>
      <c r="H149" s="61" t="n">
        <f aca="false">$B$155</f>
        <v>500000</v>
      </c>
      <c r="I149" s="61" t="n">
        <f aca="false">P149*300</f>
        <v>330000</v>
      </c>
      <c r="J149" s="61" t="n">
        <v>2250000</v>
      </c>
      <c r="K149" s="61" t="n">
        <v>400000</v>
      </c>
      <c r="L149" s="61" t="n">
        <f aca="false">G149-H149-I149-J149-K149</f>
        <v>1067500</v>
      </c>
      <c r="M149" s="61"/>
      <c r="N149" s="61" t="n">
        <f aca="false">N148-E149+F149-H149-I149-J149-K149</f>
        <v>27130950</v>
      </c>
      <c r="P149" s="59" t="n">
        <f aca="false">E149/1000</f>
        <v>1100</v>
      </c>
      <c r="Q149" s="59" t="n">
        <f aca="false">P149/21</f>
        <v>52.3809523809524</v>
      </c>
      <c r="R149" s="59" t="n">
        <f aca="false">(P138+P139+P148+P147+P140)*0.15</f>
        <v>802.5</v>
      </c>
      <c r="S149" s="62" t="n">
        <f aca="false">R149/21</f>
        <v>38.2142857142857</v>
      </c>
      <c r="T149" s="59" t="n">
        <f aca="false">T148+(P149*0.85)-R149</f>
        <v>9097.5</v>
      </c>
      <c r="U149" s="59" t="n">
        <f aca="false">T149*1000</f>
        <v>9097500</v>
      </c>
    </row>
    <row r="150" customFormat="false" ht="13.5" hidden="false" customHeight="false" outlineLevel="0" collapsed="false">
      <c r="A150" s="58" t="s">
        <v>239</v>
      </c>
      <c r="B150" s="59" t="n">
        <v>50000</v>
      </c>
      <c r="D150" s="60" t="s">
        <v>215</v>
      </c>
      <c r="E150" s="59" t="n">
        <v>1100000</v>
      </c>
      <c r="F150" s="59" t="n">
        <f aca="false">(E139+E140+E149+E148+E147)/0.15*0.15</f>
        <v>5400000</v>
      </c>
      <c r="G150" s="61" t="n">
        <f aca="false">F150-F150*0.15</f>
        <v>4590000</v>
      </c>
      <c r="H150" s="61" t="n">
        <f aca="false">$B$155</f>
        <v>500000</v>
      </c>
      <c r="I150" s="61" t="n">
        <f aca="false">P150*300</f>
        <v>330000</v>
      </c>
      <c r="J150" s="61" t="n">
        <v>2250000</v>
      </c>
      <c r="K150" s="61" t="n">
        <v>400000</v>
      </c>
      <c r="L150" s="61" t="n">
        <f aca="false">G150-H150-I150-J150-K150</f>
        <v>1110000</v>
      </c>
      <c r="M150" s="61"/>
      <c r="N150" s="61" t="n">
        <f aca="false">N149-E150+F150-H150-I150-J150-K150</f>
        <v>27950950</v>
      </c>
      <c r="P150" s="59" t="n">
        <f aca="false">E150/1000</f>
        <v>1100</v>
      </c>
      <c r="Q150" s="59" t="n">
        <f aca="false">P150/21</f>
        <v>52.3809523809524</v>
      </c>
      <c r="R150" s="59" t="n">
        <f aca="false">(P139+P140+P149+P148+P147)*0.15</f>
        <v>810</v>
      </c>
      <c r="S150" s="62" t="n">
        <f aca="false">R150/21</f>
        <v>38.5714285714286</v>
      </c>
      <c r="T150" s="59" t="n">
        <f aca="false">T149+(P150*0.85)-R150</f>
        <v>9222.5</v>
      </c>
      <c r="U150" s="59" t="n">
        <f aca="false">T150*1000</f>
        <v>9222500</v>
      </c>
    </row>
    <row r="151" customFormat="false" ht="13.5" hidden="false" customHeight="false" outlineLevel="0" collapsed="false">
      <c r="A151" s="58" t="s">
        <v>240</v>
      </c>
      <c r="B151" s="59" t="n">
        <v>60000</v>
      </c>
      <c r="D151" s="60" t="s">
        <v>217</v>
      </c>
      <c r="E151" s="59" t="n">
        <v>1100000</v>
      </c>
      <c r="F151" s="59" t="n">
        <f aca="false">E140+SUM(E147:E150)/0.15*0.15</f>
        <v>5450000</v>
      </c>
      <c r="G151" s="61" t="n">
        <f aca="false">F151-F151*0.15</f>
        <v>4632500</v>
      </c>
      <c r="H151" s="61" t="n">
        <f aca="false">$B$155</f>
        <v>500000</v>
      </c>
      <c r="I151" s="61" t="n">
        <f aca="false">P151*300</f>
        <v>330000</v>
      </c>
      <c r="J151" s="61" t="n">
        <v>2250000</v>
      </c>
      <c r="K151" s="61" t="n">
        <v>400000</v>
      </c>
      <c r="L151" s="61" t="n">
        <f aca="false">G151-H151-I151-J151-K151</f>
        <v>1152500</v>
      </c>
      <c r="M151" s="61"/>
      <c r="N151" s="61" t="n">
        <f aca="false">N150-E151+F151-H151-I151-J151-K151</f>
        <v>28820950</v>
      </c>
      <c r="P151" s="59" t="n">
        <f aca="false">E151/1000</f>
        <v>1100</v>
      </c>
      <c r="Q151" s="59" t="n">
        <f aca="false">P151/21</f>
        <v>52.3809523809524</v>
      </c>
      <c r="R151" s="59" t="n">
        <f aca="false">(P139+P140+P149+P148+P147)*0.15</f>
        <v>810</v>
      </c>
      <c r="S151" s="62" t="n">
        <f aca="false">R151/21</f>
        <v>38.5714285714286</v>
      </c>
      <c r="T151" s="59" t="n">
        <f aca="false">T150+(P151*0.85)-R151</f>
        <v>9347.5</v>
      </c>
      <c r="U151" s="59" t="n">
        <f aca="false">T151*1000</f>
        <v>9347500</v>
      </c>
    </row>
    <row r="152" customFormat="false" ht="13.5" hidden="false" customHeight="false" outlineLevel="0" collapsed="false">
      <c r="A152" s="58" t="s">
        <v>241</v>
      </c>
      <c r="B152" s="59" t="n">
        <v>50000</v>
      </c>
      <c r="D152" s="60" t="s">
        <v>219</v>
      </c>
      <c r="E152" s="59" t="n">
        <v>1100000</v>
      </c>
      <c r="F152" s="59" t="n">
        <f aca="false">SUM(E147:E151)/0.15*0.15</f>
        <v>5500000</v>
      </c>
      <c r="G152" s="61" t="n">
        <f aca="false">F152-F152*0.15</f>
        <v>4675000</v>
      </c>
      <c r="H152" s="61" t="n">
        <f aca="false">$B$155</f>
        <v>500000</v>
      </c>
      <c r="I152" s="61" t="n">
        <f aca="false">P152*300</f>
        <v>330000</v>
      </c>
      <c r="J152" s="61" t="n">
        <v>2250000</v>
      </c>
      <c r="K152" s="61" t="n">
        <v>400000</v>
      </c>
      <c r="L152" s="61" t="n">
        <f aca="false">G152-H152-I152-J152-K152</f>
        <v>1195000</v>
      </c>
      <c r="M152" s="61"/>
      <c r="N152" s="61" t="n">
        <f aca="false">N151-E152+F152-H152-I152-J152-K152</f>
        <v>29740950</v>
      </c>
      <c r="P152" s="59" t="n">
        <f aca="false">E152/1000</f>
        <v>1100</v>
      </c>
      <c r="Q152" s="59" t="n">
        <f aca="false">P152/21</f>
        <v>52.3809523809524</v>
      </c>
      <c r="R152" s="59" t="n">
        <f aca="false">SUM(P147:P151)*0.15</f>
        <v>825</v>
      </c>
      <c r="S152" s="62" t="n">
        <f aca="false">R152/21</f>
        <v>39.2857142857143</v>
      </c>
      <c r="T152" s="59" t="n">
        <f aca="false">T151+(P152*0.85)-R152</f>
        <v>9457.5</v>
      </c>
      <c r="U152" s="59" t="n">
        <f aca="false">T152*1000</f>
        <v>9457500</v>
      </c>
    </row>
    <row r="153" customFormat="false" ht="13.5" hidden="false" customHeight="false" outlineLevel="0" collapsed="false">
      <c r="A153" s="58" t="s">
        <v>242</v>
      </c>
      <c r="B153" s="59" t="n">
        <v>50000</v>
      </c>
      <c r="D153" s="60" t="s">
        <v>221</v>
      </c>
      <c r="E153" s="59" t="n">
        <v>1100000</v>
      </c>
      <c r="F153" s="59" t="n">
        <f aca="false">SUM(E148:E152)/0.15*0.15</f>
        <v>5500000</v>
      </c>
      <c r="G153" s="61" t="n">
        <f aca="false">F153-F153*0.15</f>
        <v>4675000</v>
      </c>
      <c r="H153" s="61" t="n">
        <f aca="false">$B$155</f>
        <v>500000</v>
      </c>
      <c r="I153" s="61" t="n">
        <f aca="false">P153*300</f>
        <v>330000</v>
      </c>
      <c r="J153" s="61" t="n">
        <v>2250000</v>
      </c>
      <c r="K153" s="61" t="n">
        <v>400000</v>
      </c>
      <c r="L153" s="61" t="n">
        <f aca="false">G153-H153-I153-J153-K153</f>
        <v>1195000</v>
      </c>
      <c r="M153" s="61"/>
      <c r="N153" s="61" t="n">
        <f aca="false">N152-E153+F153-H153-I153-J153-K153</f>
        <v>30660950</v>
      </c>
      <c r="P153" s="59" t="n">
        <f aca="false">E153/1000</f>
        <v>1100</v>
      </c>
      <c r="Q153" s="59" t="n">
        <f aca="false">P153/21</f>
        <v>52.3809523809524</v>
      </c>
      <c r="R153" s="59" t="n">
        <f aca="false">SUM(P148:P152)*0.15</f>
        <v>825</v>
      </c>
      <c r="S153" s="62" t="n">
        <f aca="false">R153/21</f>
        <v>39.2857142857143</v>
      </c>
      <c r="T153" s="59" t="n">
        <f aca="false">T152+(P153*0.85)-R153</f>
        <v>9567.5</v>
      </c>
      <c r="U153" s="59" t="n">
        <f aca="false">T153*1000</f>
        <v>9567500</v>
      </c>
    </row>
    <row r="154" customFormat="false" ht="13.5" hidden="false" customHeight="false" outlineLevel="0" collapsed="false">
      <c r="A154" s="68" t="s">
        <v>65</v>
      </c>
      <c r="B154" s="59" t="n">
        <v>100000</v>
      </c>
      <c r="D154" s="60" t="s">
        <v>223</v>
      </c>
      <c r="E154" s="59" t="n">
        <v>1100000</v>
      </c>
      <c r="F154" s="59" t="n">
        <f aca="false">SUM(E149:E153)/0.15*0.15</f>
        <v>5500000</v>
      </c>
      <c r="G154" s="61" t="n">
        <f aca="false">F154-F154*0.15</f>
        <v>4675000</v>
      </c>
      <c r="H154" s="61" t="n">
        <f aca="false">$B$155</f>
        <v>500000</v>
      </c>
      <c r="I154" s="61" t="n">
        <f aca="false">P154*300</f>
        <v>330000</v>
      </c>
      <c r="J154" s="61" t="n">
        <v>2250000</v>
      </c>
      <c r="K154" s="61" t="n">
        <v>400000</v>
      </c>
      <c r="L154" s="61" t="n">
        <f aca="false">G154-H154-I154-J154-K154</f>
        <v>1195000</v>
      </c>
      <c r="M154" s="61"/>
      <c r="N154" s="61" t="n">
        <f aca="false">N153-E154+F154-H154-I154-J154-K154</f>
        <v>31580950</v>
      </c>
      <c r="P154" s="59" t="n">
        <f aca="false">E154/1000</f>
        <v>1100</v>
      </c>
      <c r="Q154" s="59" t="n">
        <f aca="false">P154/21</f>
        <v>52.3809523809524</v>
      </c>
      <c r="R154" s="59" t="n">
        <f aca="false">SUM(P149:P153)*0.15</f>
        <v>825</v>
      </c>
      <c r="S154" s="62" t="n">
        <f aca="false">R154/21</f>
        <v>39.2857142857143</v>
      </c>
      <c r="T154" s="59" t="n">
        <f aca="false">T153+(P154*0.85)-R154</f>
        <v>9677.5</v>
      </c>
      <c r="U154" s="59" t="n">
        <f aca="false">T154*1000</f>
        <v>9677500</v>
      </c>
    </row>
    <row r="155" customFormat="false" ht="13.5" hidden="false" customHeight="false" outlineLevel="0" collapsed="false">
      <c r="A155" s="58" t="s">
        <v>243</v>
      </c>
      <c r="B155" s="59" t="n">
        <f aca="false">SUM(B148:B154)</f>
        <v>500000</v>
      </c>
      <c r="D155" s="60" t="s">
        <v>225</v>
      </c>
      <c r="E155" s="59" t="n">
        <v>1100000</v>
      </c>
      <c r="F155" s="59" t="n">
        <f aca="false">SUM(E150:E154)/0.15*0.15</f>
        <v>5500000</v>
      </c>
      <c r="G155" s="61" t="n">
        <f aca="false">F155-F155*0.15</f>
        <v>4675000</v>
      </c>
      <c r="H155" s="61" t="n">
        <f aca="false">$B$155</f>
        <v>500000</v>
      </c>
      <c r="I155" s="61" t="n">
        <f aca="false">P155*300</f>
        <v>330000</v>
      </c>
      <c r="J155" s="61" t="n">
        <v>2250000</v>
      </c>
      <c r="K155" s="61" t="n">
        <v>400000</v>
      </c>
      <c r="L155" s="61" t="n">
        <f aca="false">G155-H155-I155-J155-K155</f>
        <v>1195000</v>
      </c>
      <c r="M155" s="61"/>
      <c r="N155" s="61" t="n">
        <f aca="false">N154-E155+F155-H155-I155-J155-K155</f>
        <v>32500950</v>
      </c>
      <c r="P155" s="59" t="n">
        <f aca="false">E155/1000</f>
        <v>1100</v>
      </c>
      <c r="Q155" s="59" t="n">
        <f aca="false">P155/21</f>
        <v>52.3809523809524</v>
      </c>
      <c r="R155" s="59" t="n">
        <f aca="false">SUM(P150:P154)*0.15</f>
        <v>825</v>
      </c>
      <c r="S155" s="62" t="n">
        <f aca="false">R155/21</f>
        <v>39.2857142857143</v>
      </c>
      <c r="T155" s="59" t="n">
        <f aca="false">T154+(P155*0.85)-R155</f>
        <v>9787.5</v>
      </c>
      <c r="U155" s="59" t="n">
        <f aca="false">T155*1000</f>
        <v>9787500</v>
      </c>
    </row>
    <row r="156" customFormat="false" ht="13.5" hidden="false" customHeight="false" outlineLevel="0" collapsed="false">
      <c r="D156" s="60" t="s">
        <v>227</v>
      </c>
      <c r="E156" s="59" t="n">
        <v>1100000</v>
      </c>
      <c r="F156" s="59" t="n">
        <f aca="false">SUM(E151:E155)/0.15*0.15</f>
        <v>5500000</v>
      </c>
      <c r="G156" s="61" t="n">
        <f aca="false">F156-F156*0.15</f>
        <v>4675000</v>
      </c>
      <c r="H156" s="61" t="n">
        <f aca="false">$B$155</f>
        <v>500000</v>
      </c>
      <c r="I156" s="61" t="n">
        <f aca="false">P156*300</f>
        <v>330000</v>
      </c>
      <c r="J156" s="61" t="n">
        <v>2250000</v>
      </c>
      <c r="K156" s="61" t="n">
        <v>400000</v>
      </c>
      <c r="L156" s="61" t="n">
        <f aca="false">G156-H156-I156-J156-K156</f>
        <v>1195000</v>
      </c>
      <c r="M156" s="61"/>
      <c r="N156" s="61" t="n">
        <f aca="false">N155-E156+F156-H156-I156-J156-K156</f>
        <v>33420950</v>
      </c>
      <c r="P156" s="59" t="n">
        <f aca="false">E156/1000</f>
        <v>1100</v>
      </c>
      <c r="Q156" s="59" t="n">
        <f aca="false">P156/21</f>
        <v>52.3809523809524</v>
      </c>
      <c r="R156" s="59" t="n">
        <f aca="false">SUM(P151:P155)*0.15</f>
        <v>825</v>
      </c>
      <c r="S156" s="62" t="n">
        <f aca="false">R156/21</f>
        <v>39.2857142857143</v>
      </c>
      <c r="T156" s="59" t="n">
        <f aca="false">T155+(P156*0.85)-R156</f>
        <v>9897.5</v>
      </c>
      <c r="U156" s="59" t="n">
        <f aca="false">T156*1000</f>
        <v>9897500</v>
      </c>
    </row>
    <row r="157" customFormat="false" ht="13.5" hidden="false" customHeight="false" outlineLevel="0" collapsed="false">
      <c r="D157" s="60" t="s">
        <v>228</v>
      </c>
      <c r="E157" s="59" t="n">
        <v>1100000</v>
      </c>
      <c r="F157" s="59" t="n">
        <f aca="false">SUM(E152:E156)/0.15*0.15</f>
        <v>5500000</v>
      </c>
      <c r="G157" s="61" t="n">
        <f aca="false">F157-F157*0.15</f>
        <v>4675000</v>
      </c>
      <c r="H157" s="61" t="n">
        <f aca="false">$B$155</f>
        <v>500000</v>
      </c>
      <c r="I157" s="61" t="n">
        <f aca="false">P157*300</f>
        <v>330000</v>
      </c>
      <c r="J157" s="61" t="n">
        <v>2250000</v>
      </c>
      <c r="K157" s="61" t="n">
        <v>400000</v>
      </c>
      <c r="L157" s="61" t="n">
        <f aca="false">G157-H157-I157-J157-K157</f>
        <v>1195000</v>
      </c>
      <c r="M157" s="61"/>
      <c r="N157" s="61" t="n">
        <f aca="false">N156-E157+F157-H157-I157-J157-K157</f>
        <v>34340950</v>
      </c>
      <c r="P157" s="59" t="n">
        <f aca="false">E157/1000</f>
        <v>1100</v>
      </c>
      <c r="Q157" s="59" t="n">
        <f aca="false">P157/21</f>
        <v>52.3809523809524</v>
      </c>
      <c r="R157" s="59" t="n">
        <f aca="false">SUM(P152:P156)*0.15</f>
        <v>825</v>
      </c>
      <c r="S157" s="62" t="n">
        <f aca="false">R157/21</f>
        <v>39.2857142857143</v>
      </c>
      <c r="T157" s="59" t="n">
        <f aca="false">T156+(P157*0.85)-R157</f>
        <v>10007.5</v>
      </c>
      <c r="U157" s="59" t="n">
        <f aca="false">T157*1000</f>
        <v>10007500</v>
      </c>
    </row>
    <row r="158" customFormat="false" ht="13.5" hidden="false" customHeight="false" outlineLevel="0" collapsed="false">
      <c r="D158" s="60" t="s">
        <v>229</v>
      </c>
      <c r="E158" s="59" t="n">
        <v>1100000</v>
      </c>
      <c r="F158" s="59" t="n">
        <f aca="false">SUM(E153:E157)/0.15*0.15</f>
        <v>5500000</v>
      </c>
      <c r="G158" s="61" t="n">
        <f aca="false">F158-F158*0.15</f>
        <v>4675000</v>
      </c>
      <c r="H158" s="61" t="n">
        <f aca="false">$B$155</f>
        <v>500000</v>
      </c>
      <c r="I158" s="61" t="n">
        <f aca="false">P158*300</f>
        <v>330000</v>
      </c>
      <c r="J158" s="61" t="n">
        <v>2250000</v>
      </c>
      <c r="K158" s="61" t="n">
        <v>400000</v>
      </c>
      <c r="L158" s="61" t="n">
        <f aca="false">G158-H158-I158-J158-K158</f>
        <v>1195000</v>
      </c>
      <c r="M158" s="61"/>
      <c r="N158" s="61" t="n">
        <f aca="false">N157-E158+F158-H158-I158-J158-K158</f>
        <v>35260950</v>
      </c>
      <c r="P158" s="59" t="n">
        <f aca="false">E158/1000</f>
        <v>1100</v>
      </c>
      <c r="Q158" s="59" t="n">
        <f aca="false">P158/21</f>
        <v>52.3809523809524</v>
      </c>
      <c r="R158" s="59" t="n">
        <f aca="false">SUM(P153:P157)*0.15</f>
        <v>825</v>
      </c>
      <c r="S158" s="62" t="n">
        <f aca="false">R158/21</f>
        <v>39.2857142857143</v>
      </c>
      <c r="T158" s="59" t="n">
        <f aca="false">T157+(P158*0.85)-R158</f>
        <v>10117.5</v>
      </c>
      <c r="U158" s="59" t="n">
        <f aca="false">T158*1000</f>
        <v>10117500</v>
      </c>
    </row>
    <row r="159" customFormat="false" ht="13.5" hidden="false" customHeight="false" outlineLevel="0" collapsed="false">
      <c r="D159" s="60" t="s">
        <v>230</v>
      </c>
      <c r="E159" s="59" t="n">
        <f aca="false">SUM(E147:E158)</f>
        <v>13200000</v>
      </c>
      <c r="F159" s="59" t="n">
        <f aca="false">SUM(F147:F158)</f>
        <v>65250000</v>
      </c>
      <c r="G159" s="61" t="n">
        <f aca="false">SUM(G147:G158)</f>
        <v>55462500</v>
      </c>
      <c r="H159" s="61" t="n">
        <f aca="false">SUM(H147:H158)</f>
        <v>6000000</v>
      </c>
      <c r="I159" s="61" t="n">
        <f aca="false">SUM(I147:I158)</f>
        <v>3960000</v>
      </c>
      <c r="J159" s="61" t="n">
        <f aca="false">SUM(J147:J158)</f>
        <v>27000000</v>
      </c>
      <c r="K159" s="61" t="n">
        <f aca="false">SUM(K147:K158)</f>
        <v>4800000</v>
      </c>
      <c r="L159" s="61" t="n">
        <f aca="false">SUM(L147:L158)</f>
        <v>13702500</v>
      </c>
      <c r="M159" s="61" t="n">
        <f aca="false">L159*0.34</f>
        <v>4658850</v>
      </c>
      <c r="N159" s="61" t="n">
        <f aca="false">N158-M159</f>
        <v>30602100</v>
      </c>
      <c r="P159" s="59" t="n">
        <f aca="false">SUM(P147:P158)</f>
        <v>13200</v>
      </c>
      <c r="Q159" s="59" t="n">
        <f aca="false">P159/252</f>
        <v>52.3809523809524</v>
      </c>
      <c r="R159" s="59" t="n">
        <f aca="false">SUM(R147:R158)</f>
        <v>9780</v>
      </c>
      <c r="S159" s="62" t="n">
        <f aca="false">R159/252</f>
        <v>38.8095238095238</v>
      </c>
      <c r="T159" s="59" t="n">
        <f aca="false">T158</f>
        <v>10117.5</v>
      </c>
      <c r="U159" s="59" t="n">
        <f aca="false">T159*1000</f>
        <v>10117500</v>
      </c>
    </row>
    <row r="160" customFormat="false" ht="13.5" hidden="false" customHeight="false" outlineLevel="0" collapsed="false">
      <c r="G160" s="65" t="n">
        <f aca="false">G159/F159</f>
        <v>0.85</v>
      </c>
      <c r="L160" s="65" t="n">
        <f aca="false">L159/F159</f>
        <v>0.21</v>
      </c>
      <c r="M160" s="65"/>
      <c r="N160" s="65"/>
    </row>
    <row r="162" customFormat="false" ht="13.5" hidden="false" customHeight="false" outlineLevel="0" collapsed="false">
      <c r="J162" s="0" t="s">
        <v>260</v>
      </c>
    </row>
    <row r="163" customFormat="false" ht="13.5" hidden="false" customHeight="false" outlineLevel="0" collapsed="false">
      <c r="J163" s="0" t="s">
        <v>263</v>
      </c>
    </row>
    <row r="164" customFormat="false" ht="13.5" hidden="false" customHeight="false" outlineLevel="0" collapsed="false">
      <c r="A164" s="2" t="s">
        <v>233</v>
      </c>
      <c r="B164" s="2"/>
      <c r="D164" s="66" t="s">
        <v>264</v>
      </c>
      <c r="E164" s="67" t="s">
        <v>192</v>
      </c>
      <c r="F164" s="67" t="s">
        <v>193</v>
      </c>
      <c r="G164" s="66" t="s">
        <v>194</v>
      </c>
      <c r="H164" s="66" t="s">
        <v>195</v>
      </c>
      <c r="I164" s="66" t="s">
        <v>196</v>
      </c>
      <c r="J164" s="56" t="s">
        <v>197</v>
      </c>
      <c r="K164" s="56" t="s">
        <v>198</v>
      </c>
      <c r="L164" s="66" t="s">
        <v>199</v>
      </c>
      <c r="M164" s="66" t="s">
        <v>235</v>
      </c>
      <c r="N164" s="66" t="s">
        <v>236</v>
      </c>
      <c r="P164" s="67" t="s">
        <v>202</v>
      </c>
      <c r="Q164" s="67" t="s">
        <v>203</v>
      </c>
      <c r="R164" s="67" t="s">
        <v>204</v>
      </c>
      <c r="S164" s="67" t="s">
        <v>205</v>
      </c>
      <c r="T164" s="67" t="s">
        <v>206</v>
      </c>
      <c r="U164" s="67" t="s">
        <v>207</v>
      </c>
    </row>
    <row r="165" customFormat="false" ht="13.5" hidden="false" customHeight="false" outlineLevel="0" collapsed="false">
      <c r="A165" s="2"/>
      <c r="B165" s="2"/>
      <c r="D165" s="60" t="s">
        <v>209</v>
      </c>
      <c r="E165" s="59" t="n">
        <v>1100000</v>
      </c>
      <c r="F165" s="59" t="n">
        <f aca="false">(E154+E155+E158+E157+E156)/0.15*0.15</f>
        <v>5500000</v>
      </c>
      <c r="G165" s="61" t="n">
        <f aca="false">F165-F165*0.15</f>
        <v>4675000</v>
      </c>
      <c r="H165" s="61" t="n">
        <f aca="false">$B$173</f>
        <v>500000</v>
      </c>
      <c r="I165" s="61" t="n">
        <f aca="false">P165*300</f>
        <v>330000</v>
      </c>
      <c r="J165" s="61" t="n">
        <v>2300000</v>
      </c>
      <c r="K165" s="61" t="n">
        <v>400000</v>
      </c>
      <c r="L165" s="61" t="n">
        <f aca="false">G165-H165-I165-J165-K165</f>
        <v>1145000</v>
      </c>
      <c r="M165" s="61"/>
      <c r="N165" s="61" t="n">
        <f aca="false">N159-E165+F165-H165-I165-J165-K165</f>
        <v>31472100</v>
      </c>
      <c r="P165" s="59" t="n">
        <f aca="false">E165/1000</f>
        <v>1100</v>
      </c>
      <c r="Q165" s="59" t="n">
        <f aca="false">P165/21</f>
        <v>52.3809523809524</v>
      </c>
      <c r="R165" s="59" t="n">
        <f aca="false">(P154+P158+P157+P156+P155)*0.15</f>
        <v>825</v>
      </c>
      <c r="S165" s="62" t="n">
        <f aca="false">R165/21</f>
        <v>39.2857142857143</v>
      </c>
      <c r="T165" s="59" t="n">
        <f aca="false">T159+(P165*0.85)-R165</f>
        <v>10227.5</v>
      </c>
      <c r="U165" s="59" t="n">
        <f aca="false">T165*1000</f>
        <v>10227500</v>
      </c>
    </row>
    <row r="166" customFormat="false" ht="13.5" hidden="false" customHeight="false" outlineLevel="0" collapsed="false">
      <c r="A166" s="58" t="s">
        <v>237</v>
      </c>
      <c r="B166" s="59" t="n">
        <v>150000</v>
      </c>
      <c r="D166" s="60" t="s">
        <v>211</v>
      </c>
      <c r="E166" s="59" t="n">
        <v>1100000</v>
      </c>
      <c r="F166" s="59" t="n">
        <f aca="false">(E155+E156+E165+E158+E157)/0.15*0.15</f>
        <v>5500000</v>
      </c>
      <c r="G166" s="61" t="n">
        <f aca="false">F166-F166*0.15</f>
        <v>4675000</v>
      </c>
      <c r="H166" s="61" t="n">
        <f aca="false">$B$173</f>
        <v>500000</v>
      </c>
      <c r="I166" s="61" t="n">
        <f aca="false">P166*300</f>
        <v>330000</v>
      </c>
      <c r="J166" s="61" t="n">
        <v>2300000</v>
      </c>
      <c r="K166" s="61" t="n">
        <v>400000</v>
      </c>
      <c r="L166" s="61" t="n">
        <f aca="false">G166-H166-I166-J166-K166</f>
        <v>1145000</v>
      </c>
      <c r="M166" s="61"/>
      <c r="N166" s="61" t="n">
        <f aca="false">N165-E166+F166-H166-I166-J166-K166</f>
        <v>32342100</v>
      </c>
      <c r="P166" s="59" t="n">
        <f aca="false">E166/1000</f>
        <v>1100</v>
      </c>
      <c r="Q166" s="59" t="n">
        <f aca="false">P166/21</f>
        <v>52.3809523809524</v>
      </c>
      <c r="R166" s="59" t="n">
        <f aca="false">(P155+P165+P158+P157+P156)*0.15</f>
        <v>825</v>
      </c>
      <c r="S166" s="62" t="n">
        <f aca="false">R166/21</f>
        <v>39.2857142857143</v>
      </c>
      <c r="T166" s="59" t="n">
        <f aca="false">T165+(P166*0.85)-R166</f>
        <v>10337.5</v>
      </c>
      <c r="U166" s="59" t="n">
        <f aca="false">T166*1000</f>
        <v>10337500</v>
      </c>
    </row>
    <row r="167" customFormat="false" ht="13.5" hidden="false" customHeight="false" outlineLevel="0" collapsed="false">
      <c r="A167" s="58" t="s">
        <v>238</v>
      </c>
      <c r="B167" s="59" t="n">
        <v>40000</v>
      </c>
      <c r="D167" s="60" t="s">
        <v>213</v>
      </c>
      <c r="E167" s="59" t="n">
        <v>1100000</v>
      </c>
      <c r="F167" s="59" t="n">
        <f aca="false">(E156+E157+E166+E165+E158)/0.15*0.15</f>
        <v>5500000</v>
      </c>
      <c r="G167" s="61" t="n">
        <f aca="false">F167-F167*0.15</f>
        <v>4675000</v>
      </c>
      <c r="H167" s="61" t="n">
        <f aca="false">$B$173</f>
        <v>500000</v>
      </c>
      <c r="I167" s="61" t="n">
        <f aca="false">P167*300</f>
        <v>330000</v>
      </c>
      <c r="J167" s="61" t="n">
        <v>2300000</v>
      </c>
      <c r="K167" s="61" t="n">
        <v>400000</v>
      </c>
      <c r="L167" s="61" t="n">
        <f aca="false">G167-H167-I167-J167-K167</f>
        <v>1145000</v>
      </c>
      <c r="M167" s="61"/>
      <c r="N167" s="61" t="n">
        <f aca="false">N166-E167+F167-H167-I167-J167-K167</f>
        <v>33212100</v>
      </c>
      <c r="P167" s="59" t="n">
        <f aca="false">E167/1000</f>
        <v>1100</v>
      </c>
      <c r="Q167" s="59" t="n">
        <f aca="false">P167/21</f>
        <v>52.3809523809524</v>
      </c>
      <c r="R167" s="59" t="n">
        <f aca="false">(P156+P157+P166+P165+P158)*0.15</f>
        <v>825</v>
      </c>
      <c r="S167" s="62" t="n">
        <f aca="false">R167/21</f>
        <v>39.2857142857143</v>
      </c>
      <c r="T167" s="59" t="n">
        <f aca="false">T166+(P167*0.85)-R167</f>
        <v>10447.5</v>
      </c>
      <c r="U167" s="59" t="n">
        <f aca="false">T167*1000</f>
        <v>10447500</v>
      </c>
    </row>
    <row r="168" customFormat="false" ht="13.5" hidden="false" customHeight="false" outlineLevel="0" collapsed="false">
      <c r="A168" s="58" t="s">
        <v>239</v>
      </c>
      <c r="B168" s="59" t="n">
        <v>50000</v>
      </c>
      <c r="D168" s="60" t="s">
        <v>215</v>
      </c>
      <c r="E168" s="59" t="n">
        <v>1100000</v>
      </c>
      <c r="F168" s="59" t="n">
        <f aca="false">(E157+E158+E167+E166+E165)/0.15*0.15</f>
        <v>5500000</v>
      </c>
      <c r="G168" s="61" t="n">
        <f aca="false">F168-F168*0.15</f>
        <v>4675000</v>
      </c>
      <c r="H168" s="61" t="n">
        <f aca="false">$B$173</f>
        <v>500000</v>
      </c>
      <c r="I168" s="61" t="n">
        <f aca="false">P168*300</f>
        <v>330000</v>
      </c>
      <c r="J168" s="61" t="n">
        <v>2300000</v>
      </c>
      <c r="K168" s="61" t="n">
        <v>400000</v>
      </c>
      <c r="L168" s="61" t="n">
        <f aca="false">G168-H168-I168-J168-K168</f>
        <v>1145000</v>
      </c>
      <c r="M168" s="61"/>
      <c r="N168" s="61" t="n">
        <f aca="false">N167-E168+F168-H168-I168-J168-K168</f>
        <v>34082100</v>
      </c>
      <c r="P168" s="59" t="n">
        <f aca="false">E168/1000</f>
        <v>1100</v>
      </c>
      <c r="Q168" s="59" t="n">
        <f aca="false">P168/21</f>
        <v>52.3809523809524</v>
      </c>
      <c r="R168" s="59" t="n">
        <f aca="false">(P157+P158+P167+P166+P165)*0.15</f>
        <v>825</v>
      </c>
      <c r="S168" s="62" t="n">
        <f aca="false">R168/21</f>
        <v>39.2857142857143</v>
      </c>
      <c r="T168" s="59" t="n">
        <f aca="false">T167+(P168*0.85)-R168</f>
        <v>10557.5</v>
      </c>
      <c r="U168" s="59" t="n">
        <f aca="false">T168*1000</f>
        <v>10557500</v>
      </c>
    </row>
    <row r="169" customFormat="false" ht="13.5" hidden="false" customHeight="false" outlineLevel="0" collapsed="false">
      <c r="A169" s="58" t="s">
        <v>240</v>
      </c>
      <c r="B169" s="59" t="n">
        <v>60000</v>
      </c>
      <c r="D169" s="60" t="s">
        <v>217</v>
      </c>
      <c r="E169" s="59" t="n">
        <v>1100000</v>
      </c>
      <c r="F169" s="59" t="n">
        <f aca="false">E158+SUM(E165:E168)/0.15*0.15</f>
        <v>5500000</v>
      </c>
      <c r="G169" s="61" t="n">
        <f aca="false">F169-F169*0.15</f>
        <v>4675000</v>
      </c>
      <c r="H169" s="61" t="n">
        <f aca="false">$B$173</f>
        <v>500000</v>
      </c>
      <c r="I169" s="61" t="n">
        <f aca="false">P169*300</f>
        <v>330000</v>
      </c>
      <c r="J169" s="61" t="n">
        <v>2300000</v>
      </c>
      <c r="K169" s="61" t="n">
        <v>400000</v>
      </c>
      <c r="L169" s="61" t="n">
        <f aca="false">G169-H169-I169-J169-K169</f>
        <v>1145000</v>
      </c>
      <c r="M169" s="61"/>
      <c r="N169" s="61" t="n">
        <f aca="false">N168-E169+F169-H169-I169-J169-K169</f>
        <v>34952100</v>
      </c>
      <c r="P169" s="59" t="n">
        <f aca="false">E169/1000</f>
        <v>1100</v>
      </c>
      <c r="Q169" s="59" t="n">
        <f aca="false">P169/21</f>
        <v>52.3809523809524</v>
      </c>
      <c r="R169" s="59" t="n">
        <f aca="false">(P157+P158+P167+P166+P165)*0.15</f>
        <v>825</v>
      </c>
      <c r="S169" s="62" t="n">
        <f aca="false">R169/21</f>
        <v>39.2857142857143</v>
      </c>
      <c r="T169" s="59" t="n">
        <f aca="false">T168+(P169*0.85)-R169</f>
        <v>10667.5</v>
      </c>
      <c r="U169" s="59" t="n">
        <f aca="false">T169*1000</f>
        <v>10667500</v>
      </c>
    </row>
    <row r="170" customFormat="false" ht="13.5" hidden="false" customHeight="false" outlineLevel="0" collapsed="false">
      <c r="A170" s="58" t="s">
        <v>241</v>
      </c>
      <c r="B170" s="59" t="n">
        <v>50000</v>
      </c>
      <c r="D170" s="60" t="s">
        <v>219</v>
      </c>
      <c r="E170" s="59" t="n">
        <v>1100000</v>
      </c>
      <c r="F170" s="59" t="n">
        <f aca="false">SUM(E165:E169)/0.15*0.15</f>
        <v>5500000</v>
      </c>
      <c r="G170" s="61" t="n">
        <f aca="false">F170-F170*0.15</f>
        <v>4675000</v>
      </c>
      <c r="H170" s="61" t="n">
        <f aca="false">$B$173</f>
        <v>500000</v>
      </c>
      <c r="I170" s="61" t="n">
        <f aca="false">P170*300</f>
        <v>330000</v>
      </c>
      <c r="J170" s="61" t="n">
        <v>2300000</v>
      </c>
      <c r="K170" s="61" t="n">
        <v>400000</v>
      </c>
      <c r="L170" s="61" t="n">
        <f aca="false">G170-H170-I170-J170-K170</f>
        <v>1145000</v>
      </c>
      <c r="M170" s="61"/>
      <c r="N170" s="61" t="n">
        <f aca="false">N169-E170+F170-H170-I170-J170-K170</f>
        <v>35822100</v>
      </c>
      <c r="P170" s="59" t="n">
        <f aca="false">E170/1000</f>
        <v>1100</v>
      </c>
      <c r="Q170" s="59" t="n">
        <f aca="false">P170/21</f>
        <v>52.3809523809524</v>
      </c>
      <c r="R170" s="59" t="n">
        <f aca="false">SUM(P165:P169)*0.15</f>
        <v>825</v>
      </c>
      <c r="S170" s="62" t="n">
        <f aca="false">R170/21</f>
        <v>39.2857142857143</v>
      </c>
      <c r="T170" s="59" t="n">
        <f aca="false">T169+(P170*0.85)-R170</f>
        <v>10777.5</v>
      </c>
      <c r="U170" s="59" t="n">
        <f aca="false">T170*1000</f>
        <v>10777500</v>
      </c>
    </row>
    <row r="171" customFormat="false" ht="13.5" hidden="false" customHeight="false" outlineLevel="0" collapsed="false">
      <c r="A171" s="58" t="s">
        <v>242</v>
      </c>
      <c r="B171" s="59" t="n">
        <v>50000</v>
      </c>
      <c r="D171" s="60" t="s">
        <v>221</v>
      </c>
      <c r="E171" s="59" t="n">
        <v>1100000</v>
      </c>
      <c r="F171" s="59" t="n">
        <f aca="false">SUM(E166:E170)/0.15*0.15</f>
        <v>5500000</v>
      </c>
      <c r="G171" s="61" t="n">
        <f aca="false">F171-F171*0.15</f>
        <v>4675000</v>
      </c>
      <c r="H171" s="61" t="n">
        <f aca="false">$B$173</f>
        <v>500000</v>
      </c>
      <c r="I171" s="61" t="n">
        <f aca="false">P171*300</f>
        <v>330000</v>
      </c>
      <c r="J171" s="61" t="n">
        <v>2300000</v>
      </c>
      <c r="K171" s="61" t="n">
        <v>400000</v>
      </c>
      <c r="L171" s="61" t="n">
        <f aca="false">G171-H171-I171-J171-K171</f>
        <v>1145000</v>
      </c>
      <c r="M171" s="61"/>
      <c r="N171" s="61" t="n">
        <f aca="false">N170-E171+F171-H171-I171-J171-K171</f>
        <v>36692100</v>
      </c>
      <c r="P171" s="59" t="n">
        <f aca="false">E171/1000</f>
        <v>1100</v>
      </c>
      <c r="Q171" s="59" t="n">
        <f aca="false">P171/21</f>
        <v>52.3809523809524</v>
      </c>
      <c r="R171" s="59" t="n">
        <f aca="false">SUM(P166:P170)*0.15</f>
        <v>825</v>
      </c>
      <c r="S171" s="62" t="n">
        <f aca="false">R171/21</f>
        <v>39.2857142857143</v>
      </c>
      <c r="T171" s="59" t="n">
        <f aca="false">T170+(P171*0.85)-R171</f>
        <v>10887.5</v>
      </c>
      <c r="U171" s="59" t="n">
        <f aca="false">T171*1000</f>
        <v>10887500</v>
      </c>
    </row>
    <row r="172" customFormat="false" ht="13.5" hidden="false" customHeight="false" outlineLevel="0" collapsed="false">
      <c r="A172" s="68" t="s">
        <v>65</v>
      </c>
      <c r="B172" s="59" t="n">
        <v>100000</v>
      </c>
      <c r="D172" s="60" t="s">
        <v>223</v>
      </c>
      <c r="E172" s="59" t="n">
        <v>1100000</v>
      </c>
      <c r="F172" s="59" t="n">
        <f aca="false">SUM(E167:E171)/0.15*0.15</f>
        <v>5500000</v>
      </c>
      <c r="G172" s="61" t="n">
        <f aca="false">F172-F172*0.15</f>
        <v>4675000</v>
      </c>
      <c r="H172" s="61" t="n">
        <f aca="false">$B$173</f>
        <v>500000</v>
      </c>
      <c r="I172" s="61" t="n">
        <f aca="false">P172*300</f>
        <v>330000</v>
      </c>
      <c r="J172" s="61" t="n">
        <v>2300000</v>
      </c>
      <c r="K172" s="61" t="n">
        <v>400000</v>
      </c>
      <c r="L172" s="61" t="n">
        <f aca="false">G172-H172-I172-J172-K172</f>
        <v>1145000</v>
      </c>
      <c r="M172" s="61"/>
      <c r="N172" s="61" t="n">
        <f aca="false">N171-E172+F172-H172-I172-J172-K172</f>
        <v>37562100</v>
      </c>
      <c r="P172" s="59" t="n">
        <f aca="false">E172/1000</f>
        <v>1100</v>
      </c>
      <c r="Q172" s="59" t="n">
        <f aca="false">P172/21</f>
        <v>52.3809523809524</v>
      </c>
      <c r="R172" s="59" t="n">
        <f aca="false">SUM(P167:P171)*0.15</f>
        <v>825</v>
      </c>
      <c r="S172" s="62" t="n">
        <f aca="false">R172/21</f>
        <v>39.2857142857143</v>
      </c>
      <c r="T172" s="59" t="n">
        <f aca="false">T171+(P172*0.85)-R172</f>
        <v>10997.5</v>
      </c>
      <c r="U172" s="59" t="n">
        <f aca="false">T172*1000</f>
        <v>10997500</v>
      </c>
    </row>
    <row r="173" customFormat="false" ht="13.5" hidden="false" customHeight="false" outlineLevel="0" collapsed="false">
      <c r="A173" s="58" t="s">
        <v>243</v>
      </c>
      <c r="B173" s="59" t="n">
        <f aca="false">SUM(B166:B172)</f>
        <v>500000</v>
      </c>
      <c r="D173" s="60" t="s">
        <v>225</v>
      </c>
      <c r="E173" s="59" t="n">
        <v>1100000</v>
      </c>
      <c r="F173" s="59" t="n">
        <f aca="false">SUM(E168:E172)/0.15*0.15</f>
        <v>5500000</v>
      </c>
      <c r="G173" s="61" t="n">
        <f aca="false">F173-F173*0.15</f>
        <v>4675000</v>
      </c>
      <c r="H173" s="61" t="n">
        <f aca="false">$B$173</f>
        <v>500000</v>
      </c>
      <c r="I173" s="61" t="n">
        <f aca="false">P173*300</f>
        <v>330000</v>
      </c>
      <c r="J173" s="61" t="n">
        <v>2300000</v>
      </c>
      <c r="K173" s="61" t="n">
        <v>400000</v>
      </c>
      <c r="L173" s="61" t="n">
        <f aca="false">G173-H173-I173-J173-K173</f>
        <v>1145000</v>
      </c>
      <c r="M173" s="61"/>
      <c r="N173" s="61" t="n">
        <f aca="false">N172-E173+F173-H173-I173-J173-K173</f>
        <v>38432100</v>
      </c>
      <c r="P173" s="59" t="n">
        <f aca="false">E173/1000</f>
        <v>1100</v>
      </c>
      <c r="Q173" s="59" t="n">
        <f aca="false">P173/21</f>
        <v>52.3809523809524</v>
      </c>
      <c r="R173" s="59" t="n">
        <f aca="false">SUM(P168:P172)*0.15</f>
        <v>825</v>
      </c>
      <c r="S173" s="62" t="n">
        <f aca="false">R173/21</f>
        <v>39.2857142857143</v>
      </c>
      <c r="T173" s="59" t="n">
        <f aca="false">T172+(P173*0.85)-R173</f>
        <v>11107.5</v>
      </c>
      <c r="U173" s="59" t="n">
        <f aca="false">T173*1000</f>
        <v>11107500</v>
      </c>
    </row>
    <row r="174" customFormat="false" ht="13.5" hidden="false" customHeight="false" outlineLevel="0" collapsed="false">
      <c r="D174" s="60" t="s">
        <v>227</v>
      </c>
      <c r="E174" s="59" t="n">
        <v>1100000</v>
      </c>
      <c r="F174" s="59" t="n">
        <f aca="false">SUM(E169:E173)/0.15*0.15</f>
        <v>5500000</v>
      </c>
      <c r="G174" s="61" t="n">
        <f aca="false">F174-F174*0.15</f>
        <v>4675000</v>
      </c>
      <c r="H174" s="61" t="n">
        <f aca="false">$B$173</f>
        <v>500000</v>
      </c>
      <c r="I174" s="61" t="n">
        <f aca="false">P174*300</f>
        <v>330000</v>
      </c>
      <c r="J174" s="61" t="n">
        <v>2300000</v>
      </c>
      <c r="K174" s="61" t="n">
        <v>400000</v>
      </c>
      <c r="L174" s="61" t="n">
        <f aca="false">G174-H174-I174-J174-K174</f>
        <v>1145000</v>
      </c>
      <c r="M174" s="61"/>
      <c r="N174" s="61" t="n">
        <f aca="false">N173-E174+F174-H174-I174-J174-K174</f>
        <v>39302100</v>
      </c>
      <c r="P174" s="59" t="n">
        <f aca="false">E174/1000</f>
        <v>1100</v>
      </c>
      <c r="Q174" s="59" t="n">
        <f aca="false">P174/21</f>
        <v>52.3809523809524</v>
      </c>
      <c r="R174" s="59" t="n">
        <f aca="false">SUM(P169:P173)*0.15</f>
        <v>825</v>
      </c>
      <c r="S174" s="62" t="n">
        <f aca="false">R174/21</f>
        <v>39.2857142857143</v>
      </c>
      <c r="T174" s="59" t="n">
        <f aca="false">T173+(P174*0.85)-R174</f>
        <v>11217.5</v>
      </c>
      <c r="U174" s="59" t="n">
        <f aca="false">T174*1000</f>
        <v>11217500</v>
      </c>
    </row>
    <row r="175" customFormat="false" ht="13.5" hidden="false" customHeight="false" outlineLevel="0" collapsed="false">
      <c r="D175" s="60" t="s">
        <v>228</v>
      </c>
      <c r="E175" s="59" t="n">
        <v>1100000</v>
      </c>
      <c r="F175" s="59" t="n">
        <f aca="false">SUM(E170:E174)/0.15*0.15</f>
        <v>5500000</v>
      </c>
      <c r="G175" s="61" t="n">
        <f aca="false">F175-F175*0.15</f>
        <v>4675000</v>
      </c>
      <c r="H175" s="61" t="n">
        <f aca="false">$B$173</f>
        <v>500000</v>
      </c>
      <c r="I175" s="61" t="n">
        <f aca="false">P175*300</f>
        <v>330000</v>
      </c>
      <c r="J175" s="61" t="n">
        <v>2300000</v>
      </c>
      <c r="K175" s="61" t="n">
        <v>400000</v>
      </c>
      <c r="L175" s="61" t="n">
        <f aca="false">G175-H175-I175-J175-K175</f>
        <v>1145000</v>
      </c>
      <c r="M175" s="61"/>
      <c r="N175" s="61" t="n">
        <f aca="false">N174-E175+F175-H175-I175-J175-K175</f>
        <v>40172100</v>
      </c>
      <c r="P175" s="59" t="n">
        <f aca="false">E175/1000</f>
        <v>1100</v>
      </c>
      <c r="Q175" s="59" t="n">
        <f aca="false">P175/21</f>
        <v>52.3809523809524</v>
      </c>
      <c r="R175" s="59" t="n">
        <f aca="false">SUM(P170:P174)*0.15</f>
        <v>825</v>
      </c>
      <c r="S175" s="62" t="n">
        <f aca="false">R175/21</f>
        <v>39.2857142857143</v>
      </c>
      <c r="T175" s="59" t="n">
        <f aca="false">T174+(P175*0.85)-R175</f>
        <v>11327.5</v>
      </c>
      <c r="U175" s="59" t="n">
        <f aca="false">T175*1000</f>
        <v>11327500</v>
      </c>
    </row>
    <row r="176" customFormat="false" ht="13.5" hidden="false" customHeight="false" outlineLevel="0" collapsed="false">
      <c r="D176" s="60" t="s">
        <v>229</v>
      </c>
      <c r="E176" s="59" t="n">
        <v>1100000</v>
      </c>
      <c r="F176" s="59" t="n">
        <f aca="false">SUM(E171:E175)/0.15*0.15</f>
        <v>5500000</v>
      </c>
      <c r="G176" s="61" t="n">
        <f aca="false">F176-F176*0.15</f>
        <v>4675000</v>
      </c>
      <c r="H176" s="61" t="n">
        <f aca="false">$B$173</f>
        <v>500000</v>
      </c>
      <c r="I176" s="61" t="n">
        <f aca="false">P176*300</f>
        <v>330000</v>
      </c>
      <c r="J176" s="61" t="n">
        <v>2300000</v>
      </c>
      <c r="K176" s="61" t="n">
        <v>400000</v>
      </c>
      <c r="L176" s="61" t="n">
        <f aca="false">G176-H176-I176-J176-K176</f>
        <v>1145000</v>
      </c>
      <c r="M176" s="61"/>
      <c r="N176" s="61" t="n">
        <f aca="false">N175-E176+F176-H176-I176-J176-K176</f>
        <v>41042100</v>
      </c>
      <c r="P176" s="59" t="n">
        <f aca="false">E176/1000</f>
        <v>1100</v>
      </c>
      <c r="Q176" s="59" t="n">
        <f aca="false">P176/21</f>
        <v>52.3809523809524</v>
      </c>
      <c r="R176" s="59" t="n">
        <f aca="false">SUM(P171:P175)*0.15</f>
        <v>825</v>
      </c>
      <c r="S176" s="62" t="n">
        <f aca="false">R176/21</f>
        <v>39.2857142857143</v>
      </c>
      <c r="T176" s="59" t="n">
        <f aca="false">T175+(P176*0.85)-R176</f>
        <v>11437.5</v>
      </c>
      <c r="U176" s="59" t="n">
        <f aca="false">T176*1000</f>
        <v>11437500</v>
      </c>
    </row>
    <row r="177" customFormat="false" ht="13.5" hidden="false" customHeight="false" outlineLevel="0" collapsed="false">
      <c r="D177" s="60" t="s">
        <v>230</v>
      </c>
      <c r="E177" s="59" t="n">
        <f aca="false">SUM(E165:E176)</f>
        <v>13200000</v>
      </c>
      <c r="F177" s="59" t="n">
        <f aca="false">SUM(F165:F176)</f>
        <v>66000000</v>
      </c>
      <c r="G177" s="61" t="n">
        <f aca="false">SUM(G165:G176)</f>
        <v>56100000</v>
      </c>
      <c r="H177" s="61" t="n">
        <f aca="false">SUM(H165:H176)</f>
        <v>6000000</v>
      </c>
      <c r="I177" s="61" t="n">
        <f aca="false">SUM(I165:I176)</f>
        <v>3960000</v>
      </c>
      <c r="J177" s="61" t="n">
        <f aca="false">SUM(J165:J176)</f>
        <v>27600000</v>
      </c>
      <c r="K177" s="61" t="n">
        <f aca="false">SUM(K165:K176)</f>
        <v>4800000</v>
      </c>
      <c r="L177" s="61" t="n">
        <f aca="false">SUM(L165:L176)</f>
        <v>13740000</v>
      </c>
      <c r="M177" s="61" t="n">
        <f aca="false">L177*0.34</f>
        <v>4671600</v>
      </c>
      <c r="N177" s="61" t="n">
        <f aca="false">N176-M177</f>
        <v>36370500</v>
      </c>
      <c r="P177" s="59" t="n">
        <f aca="false">SUM(P165:P176)</f>
        <v>13200</v>
      </c>
      <c r="Q177" s="59" t="n">
        <f aca="false">P177/252</f>
        <v>52.3809523809524</v>
      </c>
      <c r="R177" s="59" t="n">
        <f aca="false">SUM(R165:R176)</f>
        <v>9900</v>
      </c>
      <c r="S177" s="62" t="n">
        <f aca="false">R177/252</f>
        <v>39.2857142857143</v>
      </c>
      <c r="T177" s="59" t="n">
        <f aca="false">T176</f>
        <v>11437.5</v>
      </c>
      <c r="U177" s="59" t="n">
        <f aca="false">T177*1000</f>
        <v>11437500</v>
      </c>
    </row>
    <row r="178" customFormat="false" ht="13.5" hidden="false" customHeight="false" outlineLevel="0" collapsed="false">
      <c r="G178" s="65" t="n">
        <f aca="false">G177/F177</f>
        <v>0.85</v>
      </c>
      <c r="L178" s="65" t="n">
        <f aca="false">L177/F177</f>
        <v>0.208181818181818</v>
      </c>
      <c r="M178" s="65"/>
      <c r="N178" s="65"/>
    </row>
  </sheetData>
  <mergeCells count="13">
    <mergeCell ref="A1:C1"/>
    <mergeCell ref="D1:L1"/>
    <mergeCell ref="A3:B3"/>
    <mergeCell ref="A15:B16"/>
    <mergeCell ref="A20:B21"/>
    <mergeCell ref="A38:B39"/>
    <mergeCell ref="A56:B57"/>
    <mergeCell ref="A74:B75"/>
    <mergeCell ref="A92:B93"/>
    <mergeCell ref="A110:B111"/>
    <mergeCell ref="A128:B129"/>
    <mergeCell ref="A146:B147"/>
    <mergeCell ref="A164:B16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176"/>
  <sheetViews>
    <sheetView showFormulas="false" showGridLines="true" showRowColHeaders="true" showZeros="true" rightToLeft="false" tabSelected="false" showOutlineSymbols="true" defaultGridColor="true" view="normal" topLeftCell="D1" colorId="64" zoomScale="100" zoomScaleNormal="100" zoomScalePageLayoutView="100" workbookViewId="0">
      <selection pane="topLeft" activeCell="I28" activeCellId="0" sqref="I28"/>
    </sheetView>
  </sheetViews>
  <sheetFormatPr defaultColWidth="9.00390625" defaultRowHeight="17.25" zeroHeight="false" outlineLevelRow="0" outlineLevelCol="0"/>
  <cols>
    <col collapsed="false" customWidth="true" hidden="false" outlineLevel="0" max="1" min="1" style="69" width="14.5"/>
    <col collapsed="false" customWidth="true" hidden="false" outlineLevel="0" max="2" min="2" style="70" width="13"/>
    <col collapsed="false" customWidth="true" hidden="false" outlineLevel="0" max="3" min="3" style="71" width="2"/>
    <col collapsed="false" customWidth="false" hidden="false" outlineLevel="0" max="4" min="4" style="71" width="9"/>
    <col collapsed="false" customWidth="true" hidden="false" outlineLevel="0" max="6" min="5" style="70" width="13"/>
    <col collapsed="false" customWidth="true" hidden="false" outlineLevel="0" max="7" min="7" style="71" width="15.62"/>
    <col collapsed="false" customWidth="true" hidden="false" outlineLevel="0" max="8" min="8" style="71" width="13.88"/>
    <col collapsed="false" customWidth="true" hidden="false" outlineLevel="0" max="9" min="9" style="71" width="11.62"/>
    <col collapsed="false" customWidth="true" hidden="false" outlineLevel="0" max="10" min="10" style="71" width="22.25"/>
    <col collapsed="false" customWidth="true" hidden="false" outlineLevel="0" max="11" min="11" style="71" width="13"/>
    <col collapsed="false" customWidth="true" hidden="false" outlineLevel="0" max="12" min="12" style="71" width="12"/>
    <col collapsed="false" customWidth="true" hidden="false" outlineLevel="0" max="13" min="13" style="71" width="20.39"/>
    <col collapsed="false" customWidth="true" hidden="false" outlineLevel="0" max="14" min="14" style="71" width="3.63"/>
    <col collapsed="false" customWidth="true" hidden="false" outlineLevel="0" max="15" min="15" style="70" width="10.38"/>
    <col collapsed="false" customWidth="true" hidden="false" outlineLevel="0" max="16" min="16" style="70" width="12.76"/>
    <col collapsed="false" customWidth="true" hidden="false" outlineLevel="0" max="17" min="17" style="70" width="11.38"/>
    <col collapsed="false" customWidth="true" hidden="false" outlineLevel="0" max="18" min="18" style="70" width="11.26"/>
    <col collapsed="false" customWidth="true" hidden="false" outlineLevel="0" max="19" min="19" style="70" width="9.12"/>
    <col collapsed="false" customWidth="true" hidden="false" outlineLevel="0" max="20" min="20" style="70" width="13"/>
    <col collapsed="false" customWidth="false" hidden="false" outlineLevel="0" max="1024" min="21" style="71" width="9"/>
  </cols>
  <sheetData>
    <row r="1" customFormat="false" ht="17.25" hidden="false" customHeight="false" outlineLevel="0" collapsed="false">
      <c r="A1" s="72" t="s">
        <v>265</v>
      </c>
      <c r="B1" s="72"/>
      <c r="C1" s="72"/>
      <c r="D1" s="72"/>
      <c r="E1" s="72"/>
      <c r="F1" s="72"/>
      <c r="G1" s="72"/>
      <c r="H1" s="72"/>
      <c r="I1" s="72"/>
      <c r="J1" s="72"/>
      <c r="K1" s="72"/>
      <c r="L1" s="72"/>
      <c r="M1" s="72"/>
      <c r="N1" s="72"/>
      <c r="O1" s="72"/>
      <c r="P1" s="72"/>
      <c r="Q1" s="72"/>
      <c r="R1" s="72"/>
      <c r="S1" s="72"/>
      <c r="T1" s="72"/>
    </row>
    <row r="2" customFormat="false" ht="17.25" hidden="false" customHeight="false" outlineLevel="0" collapsed="false">
      <c r="J2" s="71" t="s">
        <v>189</v>
      </c>
      <c r="T2" s="73"/>
      <c r="V2" s="70"/>
    </row>
    <row r="3" customFormat="false" ht="69" hidden="false" customHeight="false" outlineLevel="0" collapsed="false">
      <c r="A3" s="74" t="s">
        <v>190</v>
      </c>
      <c r="B3" s="74"/>
      <c r="C3" s="75"/>
      <c r="D3" s="74" t="s">
        <v>191</v>
      </c>
      <c r="E3" s="76" t="s">
        <v>192</v>
      </c>
      <c r="F3" s="76" t="s">
        <v>193</v>
      </c>
      <c r="G3" s="74" t="s">
        <v>194</v>
      </c>
      <c r="H3" s="74" t="s">
        <v>195</v>
      </c>
      <c r="I3" s="74" t="s">
        <v>196</v>
      </c>
      <c r="J3" s="74" t="s">
        <v>197</v>
      </c>
      <c r="K3" s="74" t="s">
        <v>199</v>
      </c>
      <c r="L3" s="77" t="s">
        <v>200</v>
      </c>
      <c r="M3" s="77" t="s">
        <v>201</v>
      </c>
      <c r="N3" s="75"/>
      <c r="O3" s="76" t="s">
        <v>202</v>
      </c>
      <c r="P3" s="76" t="s">
        <v>203</v>
      </c>
      <c r="Q3" s="76" t="s">
        <v>204</v>
      </c>
      <c r="R3" s="76" t="s">
        <v>205</v>
      </c>
      <c r="S3" s="76" t="s">
        <v>206</v>
      </c>
      <c r="T3" s="76" t="s">
        <v>207</v>
      </c>
    </row>
    <row r="4" customFormat="false" ht="17.25" hidden="false" customHeight="false" outlineLevel="0" collapsed="false">
      <c r="A4" s="78" t="s">
        <v>208</v>
      </c>
      <c r="B4" s="79" t="n">
        <v>300000</v>
      </c>
      <c r="D4" s="80" t="s">
        <v>209</v>
      </c>
      <c r="E4" s="79"/>
      <c r="F4" s="79"/>
      <c r="G4" s="81" t="n">
        <f aca="false">F4-F4*0.15</f>
        <v>0</v>
      </c>
      <c r="H4" s="81" t="n">
        <f aca="false">B$29</f>
        <v>260000</v>
      </c>
      <c r="I4" s="81"/>
      <c r="J4" s="81" t="n">
        <v>300000</v>
      </c>
      <c r="K4" s="81" t="n">
        <f aca="false">G4-H4-I4-J4</f>
        <v>-560000</v>
      </c>
      <c r="L4" s="81"/>
      <c r="M4" s="81" t="n">
        <f aca="false">9000000-B13-E4+F4-H4-I4-J4</f>
        <v>6695000</v>
      </c>
      <c r="O4" s="79" t="n">
        <f aca="false">E4/1000</f>
        <v>0</v>
      </c>
      <c r="P4" s="79"/>
      <c r="Q4" s="79"/>
      <c r="R4" s="79"/>
      <c r="S4" s="79" t="n">
        <f aca="false">O4-Q4</f>
        <v>0</v>
      </c>
      <c r="T4" s="79"/>
    </row>
    <row r="5" customFormat="false" ht="17.25" hidden="false" customHeight="false" outlineLevel="0" collapsed="false">
      <c r="A5" s="78" t="s">
        <v>210</v>
      </c>
      <c r="B5" s="79" t="n">
        <v>50000</v>
      </c>
      <c r="D5" s="80" t="s">
        <v>211</v>
      </c>
      <c r="E5" s="79"/>
      <c r="F5" s="79"/>
      <c r="G5" s="81" t="n">
        <f aca="false">F5-F5*0.15</f>
        <v>0</v>
      </c>
      <c r="H5" s="81" t="n">
        <f aca="false">B$29</f>
        <v>260000</v>
      </c>
      <c r="I5" s="81" t="n">
        <f aca="false">O5*300</f>
        <v>0</v>
      </c>
      <c r="J5" s="81" t="n">
        <v>300000</v>
      </c>
      <c r="K5" s="81" t="n">
        <f aca="false">G5-H5-I5-J5</f>
        <v>-560000</v>
      </c>
      <c r="L5" s="81"/>
      <c r="M5" s="81" t="n">
        <f aca="false">M4-E5+F5-H5-I5-J5</f>
        <v>6135000</v>
      </c>
      <c r="O5" s="79" t="n">
        <f aca="false">E5/1000</f>
        <v>0</v>
      </c>
      <c r="P5" s="79" t="n">
        <f aca="false">O5/21</f>
        <v>0</v>
      </c>
      <c r="Q5" s="79"/>
      <c r="R5" s="79"/>
      <c r="S5" s="79" t="n">
        <f aca="false">S4+(O5*0.85)-Q5</f>
        <v>0</v>
      </c>
      <c r="T5" s="79" t="n">
        <f aca="false">S5*1000</f>
        <v>0</v>
      </c>
      <c r="V5" s="71" t="s">
        <v>266</v>
      </c>
    </row>
    <row r="6" customFormat="false" ht="17.25" hidden="false" customHeight="false" outlineLevel="0" collapsed="false">
      <c r="A6" s="78" t="s">
        <v>212</v>
      </c>
      <c r="B6" s="79" t="n">
        <v>130000</v>
      </c>
      <c r="D6" s="80" t="s">
        <v>213</v>
      </c>
      <c r="E6" s="79" t="n">
        <v>50000</v>
      </c>
      <c r="F6" s="79" t="n">
        <f aca="false">SUM(E4:E5)/0.15*0.15</f>
        <v>0</v>
      </c>
      <c r="G6" s="81" t="n">
        <f aca="false">F6-F6*0.15</f>
        <v>0</v>
      </c>
      <c r="H6" s="81" t="n">
        <f aca="false">B$29</f>
        <v>260000</v>
      </c>
      <c r="I6" s="81" t="n">
        <f aca="false">O6*300</f>
        <v>15000</v>
      </c>
      <c r="J6" s="81" t="n">
        <v>300000</v>
      </c>
      <c r="K6" s="81" t="n">
        <f aca="false">G6-H6-I6-J6</f>
        <v>-575000</v>
      </c>
      <c r="L6" s="81"/>
      <c r="M6" s="81" t="n">
        <f aca="false">M5-E6+F6-H6-I6-J6</f>
        <v>5510000</v>
      </c>
      <c r="O6" s="79" t="n">
        <f aca="false">E6/1000</f>
        <v>50</v>
      </c>
      <c r="P6" s="79" t="n">
        <f aca="false">O6/21</f>
        <v>2.38095238095238</v>
      </c>
      <c r="Q6" s="79" t="n">
        <f aca="false">SUM(O4:O5)*0.15</f>
        <v>0</v>
      </c>
      <c r="R6" s="82" t="n">
        <f aca="false">Q6/21</f>
        <v>0</v>
      </c>
      <c r="S6" s="79" t="n">
        <f aca="false">S5+(O6*0.85)-Q6</f>
        <v>42.5</v>
      </c>
      <c r="T6" s="79" t="n">
        <f aca="false">S6*1000</f>
        <v>42500</v>
      </c>
      <c r="V6" s="71" t="s">
        <v>267</v>
      </c>
    </row>
    <row r="7" customFormat="false" ht="17.25" hidden="false" customHeight="false" outlineLevel="0" collapsed="false">
      <c r="A7" s="78" t="s">
        <v>214</v>
      </c>
      <c r="B7" s="79" t="n">
        <v>100000</v>
      </c>
      <c r="D7" s="80" t="s">
        <v>215</v>
      </c>
      <c r="E7" s="79" t="n">
        <v>50000</v>
      </c>
      <c r="F7" s="79" t="n">
        <f aca="false">SUM(E4:E6)/0.15*0.15</f>
        <v>50000</v>
      </c>
      <c r="G7" s="81" t="n">
        <f aca="false">F7-F7*0.15</f>
        <v>42500</v>
      </c>
      <c r="H7" s="81" t="n">
        <f aca="false">B$29</f>
        <v>260000</v>
      </c>
      <c r="I7" s="81" t="n">
        <f aca="false">O7*300</f>
        <v>15000</v>
      </c>
      <c r="J7" s="81" t="n">
        <v>300000</v>
      </c>
      <c r="K7" s="81" t="n">
        <f aca="false">G7-H7-I7-J7</f>
        <v>-532500</v>
      </c>
      <c r="L7" s="81"/>
      <c r="M7" s="81" t="n">
        <f aca="false">M6-E7+F7-H7-I7-J7</f>
        <v>4935000</v>
      </c>
      <c r="O7" s="79" t="n">
        <f aca="false">E7/1000</f>
        <v>50</v>
      </c>
      <c r="P7" s="79" t="n">
        <f aca="false">O7/21</f>
        <v>2.38095238095238</v>
      </c>
      <c r="Q7" s="79" t="n">
        <f aca="false">SUM(O4:O6)*0.15</f>
        <v>7.5</v>
      </c>
      <c r="R7" s="82" t="n">
        <f aca="false">Q7/21</f>
        <v>0.357142857142857</v>
      </c>
      <c r="S7" s="79" t="n">
        <f aca="false">S6+(O7*0.85)-Q7</f>
        <v>77.5</v>
      </c>
      <c r="T7" s="79" t="n">
        <f aca="false">S7*1000</f>
        <v>77500</v>
      </c>
    </row>
    <row r="8" customFormat="false" ht="17.25" hidden="false" customHeight="false" outlineLevel="0" collapsed="false">
      <c r="A8" s="78" t="s">
        <v>216</v>
      </c>
      <c r="B8" s="79" t="n">
        <v>100000</v>
      </c>
      <c r="D8" s="80" t="s">
        <v>217</v>
      </c>
      <c r="E8" s="79" t="n">
        <v>100000</v>
      </c>
      <c r="F8" s="79" t="n">
        <f aca="false">SUM(E5:E7)/0.15*0.15</f>
        <v>100000</v>
      </c>
      <c r="G8" s="81" t="n">
        <f aca="false">F8-F8*0.15</f>
        <v>85000</v>
      </c>
      <c r="H8" s="81" t="n">
        <f aca="false">B$29</f>
        <v>260000</v>
      </c>
      <c r="I8" s="81" t="n">
        <f aca="false">O8*300</f>
        <v>30000</v>
      </c>
      <c r="J8" s="81" t="n">
        <v>300000</v>
      </c>
      <c r="K8" s="81" t="n">
        <f aca="false">G8-H8-I8-J8</f>
        <v>-505000</v>
      </c>
      <c r="L8" s="81"/>
      <c r="M8" s="81" t="n">
        <f aca="false">M7-E8+F8-H8-I8-J8</f>
        <v>4345000</v>
      </c>
      <c r="O8" s="79" t="n">
        <f aca="false">E8/1000</f>
        <v>100</v>
      </c>
      <c r="P8" s="79" t="n">
        <f aca="false">O8/21</f>
        <v>4.76190476190476</v>
      </c>
      <c r="Q8" s="79" t="n">
        <f aca="false">SUM(O4:O7)*0.15</f>
        <v>15</v>
      </c>
      <c r="R8" s="82" t="n">
        <f aca="false">Q8/21</f>
        <v>0.714285714285714</v>
      </c>
      <c r="S8" s="79" t="n">
        <f aca="false">S7+(O8*0.85)-Q8</f>
        <v>147.5</v>
      </c>
      <c r="T8" s="79" t="n">
        <f aca="false">S8*1000</f>
        <v>147500</v>
      </c>
    </row>
    <row r="9" customFormat="false" ht="17.25" hidden="false" customHeight="false" outlineLevel="0" collapsed="false">
      <c r="A9" s="78" t="s">
        <v>218</v>
      </c>
      <c r="B9" s="79" t="n">
        <v>50000</v>
      </c>
      <c r="D9" s="80" t="s">
        <v>219</v>
      </c>
      <c r="E9" s="79" t="n">
        <v>100000</v>
      </c>
      <c r="F9" s="79" t="n">
        <f aca="false">SUM(E5:E8)/0.15*0.15</f>
        <v>200000</v>
      </c>
      <c r="G9" s="81" t="n">
        <f aca="false">F9-F9*0.15</f>
        <v>170000</v>
      </c>
      <c r="H9" s="81" t="n">
        <f aca="false">B$29</f>
        <v>260000</v>
      </c>
      <c r="I9" s="81" t="n">
        <f aca="false">O9*300</f>
        <v>30000</v>
      </c>
      <c r="J9" s="81" t="n">
        <v>300000</v>
      </c>
      <c r="K9" s="81" t="n">
        <f aca="false">G9-H9-I9-J9</f>
        <v>-420000</v>
      </c>
      <c r="L9" s="81"/>
      <c r="M9" s="81" t="n">
        <f aca="false">M8-E9+F9-H9-I9-J9</f>
        <v>3855000</v>
      </c>
      <c r="O9" s="79" t="n">
        <f aca="false">E9/1000</f>
        <v>100</v>
      </c>
      <c r="P9" s="79" t="n">
        <f aca="false">O9/21</f>
        <v>4.76190476190476</v>
      </c>
      <c r="Q9" s="79" t="n">
        <f aca="false">SUM(O5:O8)*0.15</f>
        <v>30</v>
      </c>
      <c r="R9" s="82" t="n">
        <f aca="false">Q9/21</f>
        <v>1.42857142857143</v>
      </c>
      <c r="S9" s="79" t="n">
        <f aca="false">S8+(O9*0.85)-Q9</f>
        <v>202.5</v>
      </c>
      <c r="T9" s="79" t="n">
        <f aca="false">S9*1000</f>
        <v>202500</v>
      </c>
      <c r="V9" s="71" t="s">
        <v>268</v>
      </c>
    </row>
    <row r="10" customFormat="false" ht="17.25" hidden="false" customHeight="false" outlineLevel="0" collapsed="false">
      <c r="A10" s="78" t="s">
        <v>220</v>
      </c>
      <c r="B10" s="79" t="n">
        <v>15000</v>
      </c>
      <c r="D10" s="80" t="s">
        <v>221</v>
      </c>
      <c r="E10" s="79" t="n">
        <v>100000</v>
      </c>
      <c r="F10" s="79" t="n">
        <f aca="false">SUM(E6:E9)/0.15*0.15</f>
        <v>300000</v>
      </c>
      <c r="G10" s="81" t="n">
        <f aca="false">F10-F10*0.15</f>
        <v>255000</v>
      </c>
      <c r="H10" s="81" t="n">
        <f aca="false">B$29</f>
        <v>260000</v>
      </c>
      <c r="I10" s="81" t="n">
        <f aca="false">O10*300</f>
        <v>30000</v>
      </c>
      <c r="J10" s="81" t="n">
        <v>300000</v>
      </c>
      <c r="K10" s="81" t="n">
        <f aca="false">G10-H10-I10-J10</f>
        <v>-335000</v>
      </c>
      <c r="L10" s="81"/>
      <c r="M10" s="81" t="n">
        <f aca="false">M9-E10+F10-H10-I10-J10</f>
        <v>3465000</v>
      </c>
      <c r="O10" s="79" t="n">
        <f aca="false">E10/1000</f>
        <v>100</v>
      </c>
      <c r="P10" s="79" t="n">
        <f aca="false">O10/21</f>
        <v>4.76190476190476</v>
      </c>
      <c r="Q10" s="79" t="n">
        <f aca="false">SUM(O6:O9)*0.15</f>
        <v>45</v>
      </c>
      <c r="R10" s="82" t="n">
        <f aca="false">Q10/21</f>
        <v>2.14285714285714</v>
      </c>
      <c r="S10" s="79" t="n">
        <f aca="false">S9+(O10*0.85)-Q10</f>
        <v>242.5</v>
      </c>
      <c r="T10" s="79" t="n">
        <f aca="false">S10*1000</f>
        <v>242500</v>
      </c>
      <c r="V10" s="71" t="s">
        <v>269</v>
      </c>
    </row>
    <row r="11" customFormat="false" ht="17.25" hidden="false" customHeight="false" outlineLevel="0" collapsed="false">
      <c r="A11" s="78" t="s">
        <v>222</v>
      </c>
      <c r="B11" s="79" t="n">
        <v>700000</v>
      </c>
      <c r="D11" s="80" t="s">
        <v>223</v>
      </c>
      <c r="E11" s="79" t="n">
        <v>100000</v>
      </c>
      <c r="F11" s="79" t="n">
        <f aca="false">SUM(E7:E10)/0.15*0.15</f>
        <v>350000</v>
      </c>
      <c r="G11" s="81" t="n">
        <f aca="false">F11-F11*0.15</f>
        <v>297500</v>
      </c>
      <c r="H11" s="81" t="n">
        <f aca="false">B$29</f>
        <v>260000</v>
      </c>
      <c r="I11" s="81" t="n">
        <f aca="false">O11*300</f>
        <v>30000</v>
      </c>
      <c r="J11" s="81" t="n">
        <v>300000</v>
      </c>
      <c r="K11" s="81" t="n">
        <f aca="false">G11-H11-I11-J11</f>
        <v>-292500</v>
      </c>
      <c r="L11" s="81"/>
      <c r="M11" s="81" t="n">
        <f aca="false">M10-E11+F11-H11-I11-J11</f>
        <v>3125000</v>
      </c>
      <c r="O11" s="79" t="n">
        <f aca="false">E11/1000</f>
        <v>100</v>
      </c>
      <c r="P11" s="79" t="n">
        <f aca="false">O11/21</f>
        <v>4.76190476190476</v>
      </c>
      <c r="Q11" s="79" t="n">
        <f aca="false">SUM(O7:O10)*0.15</f>
        <v>52.5</v>
      </c>
      <c r="R11" s="82" t="n">
        <f aca="false">Q11/21</f>
        <v>2.5</v>
      </c>
      <c r="S11" s="79" t="n">
        <f aca="false">S10+(O11*0.85)-Q11</f>
        <v>275</v>
      </c>
      <c r="T11" s="79" t="n">
        <f aca="false">S11*1000</f>
        <v>275000</v>
      </c>
      <c r="V11" s="71" t="s">
        <v>270</v>
      </c>
    </row>
    <row r="12" customFormat="false" ht="17.25" hidden="false" customHeight="false" outlineLevel="0" collapsed="false">
      <c r="A12" s="78" t="s">
        <v>224</v>
      </c>
      <c r="B12" s="79" t="n">
        <v>300000</v>
      </c>
      <c r="D12" s="80" t="s">
        <v>225</v>
      </c>
      <c r="E12" s="79" t="n">
        <v>100000</v>
      </c>
      <c r="F12" s="79" t="n">
        <f aca="false">SUM(E8:E11)/0.15*0.15</f>
        <v>400000</v>
      </c>
      <c r="G12" s="81" t="n">
        <f aca="false">F12-F12*0.15</f>
        <v>340000</v>
      </c>
      <c r="H12" s="81" t="n">
        <f aca="false">B$29</f>
        <v>260000</v>
      </c>
      <c r="I12" s="81" t="n">
        <f aca="false">O12*300</f>
        <v>30000</v>
      </c>
      <c r="J12" s="81" t="n">
        <v>300000</v>
      </c>
      <c r="K12" s="81" t="n">
        <f aca="false">G12-H12-I12-J12</f>
        <v>-250000</v>
      </c>
      <c r="L12" s="81"/>
      <c r="M12" s="81" t="n">
        <f aca="false">M11-E12+F12-H12-I12-J12</f>
        <v>2835000</v>
      </c>
      <c r="O12" s="79" t="n">
        <f aca="false">E12/1000</f>
        <v>100</v>
      </c>
      <c r="P12" s="79" t="n">
        <f aca="false">O12/21</f>
        <v>4.76190476190476</v>
      </c>
      <c r="Q12" s="79" t="n">
        <f aca="false">SUM(O8:O11)*0.15</f>
        <v>60</v>
      </c>
      <c r="R12" s="82" t="n">
        <f aca="false">Q12/21</f>
        <v>2.85714285714286</v>
      </c>
      <c r="S12" s="79" t="n">
        <f aca="false">S11+(O12*0.85)-Q12</f>
        <v>300</v>
      </c>
      <c r="T12" s="79" t="n">
        <f aca="false">S12*1000</f>
        <v>300000</v>
      </c>
      <c r="V12" s="71" t="s">
        <v>271</v>
      </c>
    </row>
    <row r="13" customFormat="false" ht="17.25" hidden="false" customHeight="false" outlineLevel="0" collapsed="false">
      <c r="A13" s="78" t="s">
        <v>226</v>
      </c>
      <c r="B13" s="79" t="n">
        <f aca="false">SUM(B4:B12)</f>
        <v>1745000</v>
      </c>
      <c r="D13" s="80" t="s">
        <v>227</v>
      </c>
      <c r="E13" s="79" t="n">
        <v>150000</v>
      </c>
      <c r="F13" s="79" t="n">
        <f aca="false">SUM(E9:E12)/0.15*0.15</f>
        <v>400000</v>
      </c>
      <c r="G13" s="81" t="n">
        <f aca="false">F13-F13*0.15</f>
        <v>340000</v>
      </c>
      <c r="H13" s="81" t="n">
        <f aca="false">B$29</f>
        <v>260000</v>
      </c>
      <c r="I13" s="81" t="n">
        <f aca="false">O13*300</f>
        <v>45000</v>
      </c>
      <c r="J13" s="81" t="n">
        <v>300000</v>
      </c>
      <c r="K13" s="81" t="n">
        <f aca="false">G13-H13-I13-J13</f>
        <v>-265000</v>
      </c>
      <c r="L13" s="81"/>
      <c r="M13" s="81" t="n">
        <f aca="false">M12-E13+F13-H13-I13-J13</f>
        <v>2480000</v>
      </c>
      <c r="O13" s="79" t="n">
        <f aca="false">E13/1000</f>
        <v>150</v>
      </c>
      <c r="P13" s="79" t="n">
        <f aca="false">O13/21</f>
        <v>7.14285714285714</v>
      </c>
      <c r="Q13" s="79" t="n">
        <f aca="false">SUM(O9:O12)*0.15</f>
        <v>60</v>
      </c>
      <c r="R13" s="82" t="n">
        <f aca="false">Q13/21</f>
        <v>2.85714285714286</v>
      </c>
      <c r="S13" s="79" t="n">
        <f aca="false">S12+(O13*0.85)-Q13</f>
        <v>367.5</v>
      </c>
      <c r="T13" s="79" t="n">
        <f aca="false">S13*1000</f>
        <v>367500</v>
      </c>
    </row>
    <row r="14" customFormat="false" ht="17.25" hidden="false" customHeight="false" outlineLevel="0" collapsed="false">
      <c r="D14" s="80" t="s">
        <v>228</v>
      </c>
      <c r="E14" s="79" t="n">
        <v>150000</v>
      </c>
      <c r="F14" s="79" t="n">
        <f aca="false">SUM(E10:E13)/0.15*0.15</f>
        <v>450000</v>
      </c>
      <c r="G14" s="81" t="n">
        <f aca="false">F14-F14*0.15</f>
        <v>382500</v>
      </c>
      <c r="H14" s="81" t="n">
        <f aca="false">B$29</f>
        <v>260000</v>
      </c>
      <c r="I14" s="81" t="n">
        <f aca="false">O14*300</f>
        <v>45000</v>
      </c>
      <c r="J14" s="81" t="n">
        <v>300000</v>
      </c>
      <c r="K14" s="81" t="n">
        <f aca="false">G14-H14-I14-J14</f>
        <v>-222500</v>
      </c>
      <c r="L14" s="81"/>
      <c r="M14" s="81" t="n">
        <f aca="false">M13-E14+F14-H14-I14-J14</f>
        <v>2175000</v>
      </c>
      <c r="O14" s="79" t="n">
        <f aca="false">E14/1000</f>
        <v>150</v>
      </c>
      <c r="P14" s="79" t="n">
        <f aca="false">O14/21</f>
        <v>7.14285714285714</v>
      </c>
      <c r="Q14" s="79" t="n">
        <f aca="false">SUM(O10:O13)*0.15</f>
        <v>67.5</v>
      </c>
      <c r="R14" s="82" t="n">
        <f aca="false">Q14/21</f>
        <v>3.21428571428571</v>
      </c>
      <c r="S14" s="79" t="n">
        <f aca="false">S13+(O14*0.85)-Q14</f>
        <v>427.5</v>
      </c>
      <c r="T14" s="79" t="n">
        <f aca="false">S14*1000</f>
        <v>427500</v>
      </c>
    </row>
    <row r="15" customFormat="false" ht="17.25" hidden="false" customHeight="false" outlineLevel="0" collapsed="false">
      <c r="A15" s="83"/>
      <c r="B15" s="83"/>
      <c r="D15" s="80" t="s">
        <v>229</v>
      </c>
      <c r="E15" s="79" t="n">
        <v>150000</v>
      </c>
      <c r="F15" s="79" t="n">
        <f aca="false">SUM(E11:E14)/0.15*0.15</f>
        <v>500000</v>
      </c>
      <c r="G15" s="81" t="n">
        <f aca="false">F15-F15*0.15</f>
        <v>425000</v>
      </c>
      <c r="H15" s="81" t="n">
        <f aca="false">B$29</f>
        <v>260000</v>
      </c>
      <c r="I15" s="81" t="n">
        <f aca="false">O15*300</f>
        <v>45000</v>
      </c>
      <c r="J15" s="81" t="n">
        <v>300000</v>
      </c>
      <c r="K15" s="81" t="n">
        <f aca="false">G15-H15-I15-J15</f>
        <v>-180000</v>
      </c>
      <c r="L15" s="81"/>
      <c r="M15" s="81" t="n">
        <f aca="false">M14-E15+F15-H15-I15-J15</f>
        <v>1920000</v>
      </c>
      <c r="O15" s="79" t="n">
        <f aca="false">E15/1000</f>
        <v>150</v>
      </c>
      <c r="P15" s="79" t="n">
        <f aca="false">O15/21</f>
        <v>7.14285714285714</v>
      </c>
      <c r="Q15" s="79" t="n">
        <f aca="false">SUM(O11:O14)*0.15</f>
        <v>75</v>
      </c>
      <c r="R15" s="82" t="n">
        <f aca="false">Q15/21</f>
        <v>3.57142857142857</v>
      </c>
      <c r="S15" s="79" t="n">
        <f aca="false">S14+(O15*0.85)-Q15</f>
        <v>480</v>
      </c>
      <c r="T15" s="79" t="n">
        <f aca="false">S15*1000</f>
        <v>480000</v>
      </c>
    </row>
    <row r="16" customFormat="false" ht="17.25" hidden="false" customHeight="false" outlineLevel="0" collapsed="false">
      <c r="A16" s="83"/>
      <c r="B16" s="83"/>
      <c r="D16" s="80" t="s">
        <v>230</v>
      </c>
      <c r="E16" s="79" t="n">
        <f aca="false">SUM(E4:E15)</f>
        <v>1050000</v>
      </c>
      <c r="F16" s="79" t="n">
        <f aca="false">SUM(F4:F15)</f>
        <v>2750000</v>
      </c>
      <c r="G16" s="81" t="n">
        <f aca="false">SUM(G4:G15)</f>
        <v>2337500</v>
      </c>
      <c r="H16" s="81" t="n">
        <f aca="false">SUM(H4:H15)</f>
        <v>3120000</v>
      </c>
      <c r="I16" s="81" t="n">
        <f aca="false">SUM(I4:I15)</f>
        <v>315000</v>
      </c>
      <c r="J16" s="81" t="n">
        <f aca="false">SUM(J4:J15)</f>
        <v>3600000</v>
      </c>
      <c r="K16" s="81" t="n">
        <f aca="false">SUM(K4:K15)</f>
        <v>-4697500</v>
      </c>
      <c r="L16" s="81" t="n">
        <v>70000</v>
      </c>
      <c r="M16" s="81" t="n">
        <f aca="false">M15</f>
        <v>1920000</v>
      </c>
      <c r="O16" s="79" t="n">
        <f aca="false">SUM(O4:O15)</f>
        <v>1050</v>
      </c>
      <c r="P16" s="79" t="n">
        <f aca="false">O16/252</f>
        <v>4.16666666666667</v>
      </c>
      <c r="Q16" s="79" t="n">
        <f aca="false">SUM(Q4:Q15)</f>
        <v>412.5</v>
      </c>
      <c r="R16" s="82" t="n">
        <f aca="false">Q16/252</f>
        <v>1.63690476190476</v>
      </c>
      <c r="S16" s="79" t="n">
        <f aca="false">S15</f>
        <v>480</v>
      </c>
      <c r="T16" s="79" t="n">
        <f aca="false">S16*1000</f>
        <v>480000</v>
      </c>
    </row>
    <row r="17" customFormat="false" ht="17.25" hidden="false" customHeight="false" outlineLevel="0" collapsed="false">
      <c r="A17" s="84"/>
      <c r="G17" s="85" t="n">
        <f aca="false">G16/F16</f>
        <v>0.85</v>
      </c>
      <c r="K17" s="85" t="n">
        <f aca="false">K16/F16</f>
        <v>-1.70818181818182</v>
      </c>
      <c r="L17" s="85"/>
      <c r="M17" s="85"/>
    </row>
    <row r="18" customFormat="false" ht="17.25" hidden="false" customHeight="false" outlineLevel="0" collapsed="false">
      <c r="A18" s="84"/>
      <c r="J18" s="86" t="n">
        <v>300000</v>
      </c>
    </row>
    <row r="19" customFormat="false" ht="17.25" hidden="false" customHeight="false" outlineLevel="0" collapsed="false">
      <c r="A19" s="84"/>
      <c r="J19" s="71" t="s">
        <v>232</v>
      </c>
    </row>
    <row r="20" customFormat="false" ht="17.25" hidden="false" customHeight="false" outlineLevel="0" collapsed="false">
      <c r="A20" s="74" t="s">
        <v>233</v>
      </c>
      <c r="B20" s="74"/>
      <c r="D20" s="6" t="s">
        <v>234</v>
      </c>
      <c r="E20" s="87" t="s">
        <v>192</v>
      </c>
      <c r="F20" s="87" t="s">
        <v>193</v>
      </c>
      <c r="G20" s="6" t="s">
        <v>194</v>
      </c>
      <c r="H20" s="6" t="s">
        <v>195</v>
      </c>
      <c r="I20" s="6" t="s">
        <v>196</v>
      </c>
      <c r="J20" s="74" t="s">
        <v>197</v>
      </c>
      <c r="K20" s="6" t="s">
        <v>199</v>
      </c>
      <c r="L20" s="6" t="s">
        <v>235</v>
      </c>
      <c r="M20" s="6" t="s">
        <v>236</v>
      </c>
      <c r="O20" s="87" t="s">
        <v>202</v>
      </c>
      <c r="P20" s="87" t="s">
        <v>203</v>
      </c>
      <c r="Q20" s="87" t="s">
        <v>204</v>
      </c>
      <c r="R20" s="87" t="s">
        <v>205</v>
      </c>
      <c r="S20" s="87" t="s">
        <v>206</v>
      </c>
      <c r="T20" s="87" t="s">
        <v>207</v>
      </c>
    </row>
    <row r="21" customFormat="false" ht="17.25" hidden="false" customHeight="false" outlineLevel="0" collapsed="false">
      <c r="A21" s="74"/>
      <c r="B21" s="74"/>
      <c r="D21" s="80" t="s">
        <v>209</v>
      </c>
      <c r="E21" s="79" t="n">
        <v>150000</v>
      </c>
      <c r="F21" s="79" t="n">
        <f aca="false">(E15+E14+E13+E12)/0.15*0.15</f>
        <v>550000</v>
      </c>
      <c r="G21" s="81" t="n">
        <f aca="false">F21-F21*0.15</f>
        <v>467500</v>
      </c>
      <c r="H21" s="81" t="n">
        <f aca="false">B$29</f>
        <v>260000</v>
      </c>
      <c r="I21" s="81" t="n">
        <f aca="false">O21*300</f>
        <v>45000</v>
      </c>
      <c r="J21" s="81" t="n">
        <v>300000</v>
      </c>
      <c r="K21" s="81" t="n">
        <f aca="false">G21-H21-I21-J21</f>
        <v>-137500</v>
      </c>
      <c r="L21" s="81"/>
      <c r="M21" s="81" t="n">
        <f aca="false">M16-E21+F21-H21-I21-J21</f>
        <v>1715000</v>
      </c>
      <c r="O21" s="79" t="n">
        <f aca="false">E21/1000</f>
        <v>150</v>
      </c>
      <c r="P21" s="79" t="n">
        <f aca="false">O21/21</f>
        <v>7.14285714285714</v>
      </c>
      <c r="Q21" s="79" t="n">
        <f aca="false">(O15+O14+O13+O12)*0.15</f>
        <v>82.5</v>
      </c>
      <c r="R21" s="82" t="n">
        <f aca="false">Q21/21</f>
        <v>3.92857142857143</v>
      </c>
      <c r="S21" s="79" t="n">
        <f aca="false">S16+(O21*0.85)-Q21</f>
        <v>525</v>
      </c>
      <c r="T21" s="79" t="n">
        <f aca="false">S21*1000</f>
        <v>525000</v>
      </c>
    </row>
    <row r="22" customFormat="false" ht="17.25" hidden="false" customHeight="false" outlineLevel="0" collapsed="false">
      <c r="A22" s="78" t="s">
        <v>237</v>
      </c>
      <c r="B22" s="79" t="n">
        <v>100000</v>
      </c>
      <c r="D22" s="80" t="s">
        <v>211</v>
      </c>
      <c r="E22" s="79" t="n">
        <v>150000</v>
      </c>
      <c r="F22" s="79" t="n">
        <f aca="false">(E21+E15+E14+E13)/0.15*0.15</f>
        <v>600000</v>
      </c>
      <c r="G22" s="81" t="n">
        <f aca="false">F22-F22*0.15</f>
        <v>510000</v>
      </c>
      <c r="H22" s="81" t="n">
        <f aca="false">B$29</f>
        <v>260000</v>
      </c>
      <c r="I22" s="81" t="n">
        <f aca="false">O22*300</f>
        <v>45000</v>
      </c>
      <c r="J22" s="81" t="n">
        <v>300000</v>
      </c>
      <c r="K22" s="81" t="n">
        <f aca="false">G22-H22-I22-J22</f>
        <v>-95000</v>
      </c>
      <c r="L22" s="81"/>
      <c r="M22" s="81" t="n">
        <f aca="false">M21-E22+F22-H22-I22-J22</f>
        <v>1560000</v>
      </c>
      <c r="O22" s="79" t="n">
        <f aca="false">E22/1000</f>
        <v>150</v>
      </c>
      <c r="P22" s="79" t="n">
        <f aca="false">O22/21</f>
        <v>7.14285714285714</v>
      </c>
      <c r="Q22" s="79" t="n">
        <f aca="false">(O21+O15+O14+O13)*0.15</f>
        <v>90</v>
      </c>
      <c r="R22" s="82" t="n">
        <f aca="false">Q22/21</f>
        <v>4.28571428571429</v>
      </c>
      <c r="S22" s="79" t="n">
        <f aca="false">S21+(O22*0.85)-Q22</f>
        <v>562.5</v>
      </c>
      <c r="T22" s="79" t="n">
        <f aca="false">S22*1000</f>
        <v>562500</v>
      </c>
    </row>
    <row r="23" customFormat="false" ht="17.25" hidden="false" customHeight="false" outlineLevel="0" collapsed="false">
      <c r="A23" s="78" t="s">
        <v>238</v>
      </c>
      <c r="B23" s="79" t="n">
        <v>30000</v>
      </c>
      <c r="D23" s="80" t="s">
        <v>213</v>
      </c>
      <c r="E23" s="79" t="n">
        <v>200000</v>
      </c>
      <c r="F23" s="79" t="n">
        <f aca="false">(E14+E22+E21+E15)/0.15*0.15</f>
        <v>600000</v>
      </c>
      <c r="G23" s="81" t="n">
        <f aca="false">F23-F23*0.15</f>
        <v>510000</v>
      </c>
      <c r="H23" s="81" t="n">
        <f aca="false">B$29</f>
        <v>260000</v>
      </c>
      <c r="I23" s="81" t="n">
        <f aca="false">O23*300</f>
        <v>60000</v>
      </c>
      <c r="J23" s="81" t="n">
        <v>300000</v>
      </c>
      <c r="K23" s="81" t="n">
        <f aca="false">G23-H23-I23-J23</f>
        <v>-110000</v>
      </c>
      <c r="L23" s="81"/>
      <c r="M23" s="81" t="n">
        <f aca="false">M22-E23+F23-H23-I23-J23</f>
        <v>1340000</v>
      </c>
      <c r="O23" s="79" t="n">
        <f aca="false">E23/1000</f>
        <v>200</v>
      </c>
      <c r="P23" s="79" t="n">
        <f aca="false">O23/21</f>
        <v>9.52380952380952</v>
      </c>
      <c r="Q23" s="79" t="n">
        <f aca="false">(O14+O22+O21+O15)*0.15</f>
        <v>90</v>
      </c>
      <c r="R23" s="82" t="n">
        <f aca="false">Q23/21</f>
        <v>4.28571428571429</v>
      </c>
      <c r="S23" s="79" t="n">
        <f aca="false">S22+(O23*0.85)-Q23</f>
        <v>642.5</v>
      </c>
      <c r="T23" s="79" t="n">
        <f aca="false">S23*1000</f>
        <v>642500</v>
      </c>
    </row>
    <row r="24" customFormat="false" ht="17.25" hidden="false" customHeight="false" outlineLevel="0" collapsed="false">
      <c r="A24" s="78" t="s">
        <v>239</v>
      </c>
      <c r="B24" s="79" t="n">
        <v>30000</v>
      </c>
      <c r="D24" s="80" t="s">
        <v>215</v>
      </c>
      <c r="E24" s="79" t="n">
        <v>200000</v>
      </c>
      <c r="F24" s="79" t="n">
        <f aca="false">(E14+E22+E21+E15)/0.15*0.15</f>
        <v>600000</v>
      </c>
      <c r="G24" s="81" t="n">
        <f aca="false">F24-F24*0.15</f>
        <v>510000</v>
      </c>
      <c r="H24" s="81" t="n">
        <f aca="false">B$29</f>
        <v>260000</v>
      </c>
      <c r="I24" s="81" t="n">
        <f aca="false">O24*300</f>
        <v>60000</v>
      </c>
      <c r="J24" s="81" t="n">
        <v>300000</v>
      </c>
      <c r="K24" s="81" t="n">
        <f aca="false">G24-H24-I24-J24</f>
        <v>-110000</v>
      </c>
      <c r="L24" s="81"/>
      <c r="M24" s="81" t="n">
        <f aca="false">M23-E24+F24-H24-I24-J24</f>
        <v>1120000</v>
      </c>
      <c r="O24" s="79" t="n">
        <f aca="false">E24/1000</f>
        <v>200</v>
      </c>
      <c r="P24" s="79" t="n">
        <f aca="false">O24/21</f>
        <v>9.52380952380952</v>
      </c>
      <c r="Q24" s="79" t="n">
        <f aca="false">(O15+O23+O22+O21)*0.15</f>
        <v>97.5</v>
      </c>
      <c r="R24" s="82" t="n">
        <f aca="false">Q24/21</f>
        <v>4.64285714285714</v>
      </c>
      <c r="S24" s="79" t="n">
        <f aca="false">S23+(O24*0.85)-Q24</f>
        <v>715</v>
      </c>
      <c r="T24" s="79" t="n">
        <f aca="false">S24*1000</f>
        <v>715000</v>
      </c>
    </row>
    <row r="25" customFormat="false" ht="17.25" hidden="false" customHeight="false" outlineLevel="0" collapsed="false">
      <c r="A25" s="78" t="s">
        <v>240</v>
      </c>
      <c r="B25" s="79" t="n">
        <v>30000</v>
      </c>
      <c r="D25" s="80" t="s">
        <v>217</v>
      </c>
      <c r="E25" s="79" t="n">
        <v>200000</v>
      </c>
      <c r="F25" s="79" t="n">
        <f aca="false">SUM(E21:E24)/0.15*0.15</f>
        <v>700000</v>
      </c>
      <c r="G25" s="81" t="n">
        <f aca="false">F25-F25*0.15</f>
        <v>595000</v>
      </c>
      <c r="H25" s="81" t="n">
        <f aca="false">B$29</f>
        <v>260000</v>
      </c>
      <c r="I25" s="81" t="n">
        <f aca="false">O25*300</f>
        <v>60000</v>
      </c>
      <c r="J25" s="81" t="n">
        <v>300000</v>
      </c>
      <c r="K25" s="81" t="n">
        <f aca="false">G25-H25-I25-J25</f>
        <v>-25000</v>
      </c>
      <c r="L25" s="81"/>
      <c r="M25" s="81" t="n">
        <f aca="false">M24-E25+F25-H25-I25-J25</f>
        <v>1000000</v>
      </c>
      <c r="O25" s="79" t="n">
        <f aca="false">E25/1000</f>
        <v>200</v>
      </c>
      <c r="P25" s="79" t="n">
        <f aca="false">O25/21</f>
        <v>9.52380952380952</v>
      </c>
      <c r="Q25" s="79" t="n">
        <f aca="false">SUM(O21:O24)*0.15</f>
        <v>105</v>
      </c>
      <c r="R25" s="82" t="n">
        <f aca="false">Q25/21</f>
        <v>5</v>
      </c>
      <c r="S25" s="79" t="n">
        <f aca="false">S24+(O25*0.85)-Q25</f>
        <v>780</v>
      </c>
      <c r="T25" s="79" t="n">
        <f aca="false">S25*1000</f>
        <v>780000</v>
      </c>
    </row>
    <row r="26" customFormat="false" ht="17.25" hidden="false" customHeight="false" outlineLevel="0" collapsed="false">
      <c r="A26" s="78" t="s">
        <v>241</v>
      </c>
      <c r="B26" s="79" t="n">
        <v>10000</v>
      </c>
      <c r="D26" s="80" t="s">
        <v>219</v>
      </c>
      <c r="E26" s="79" t="n">
        <v>250000</v>
      </c>
      <c r="F26" s="79" t="n">
        <f aca="false">SUM(E22:E25)/0.15*0.15</f>
        <v>750000</v>
      </c>
      <c r="G26" s="81" t="n">
        <f aca="false">F26-F26*0.15</f>
        <v>637500</v>
      </c>
      <c r="H26" s="81" t="n">
        <f aca="false">B$29</f>
        <v>260000</v>
      </c>
      <c r="I26" s="81" t="n">
        <f aca="false">O26*300</f>
        <v>75000</v>
      </c>
      <c r="J26" s="81" t="n">
        <v>300000</v>
      </c>
      <c r="K26" s="81" t="n">
        <f aca="false">G26-H26-I26-J26</f>
        <v>2500</v>
      </c>
      <c r="L26" s="81"/>
      <c r="M26" s="81" t="n">
        <f aca="false">M25-E26+F26-H26-I26-J26</f>
        <v>865000</v>
      </c>
      <c r="O26" s="79" t="n">
        <f aca="false">E26/1000</f>
        <v>250</v>
      </c>
      <c r="P26" s="79" t="n">
        <f aca="false">O26/21</f>
        <v>11.9047619047619</v>
      </c>
      <c r="Q26" s="79" t="n">
        <f aca="false">SUM(O22:O25)*0.15</f>
        <v>112.5</v>
      </c>
      <c r="R26" s="82" t="n">
        <f aca="false">Q26/21</f>
        <v>5.35714285714286</v>
      </c>
      <c r="S26" s="79" t="n">
        <f aca="false">S25+(O26*0.85)-Q26</f>
        <v>880</v>
      </c>
      <c r="T26" s="79" t="n">
        <f aca="false">S26*1000</f>
        <v>880000</v>
      </c>
    </row>
    <row r="27" customFormat="false" ht="17.25" hidden="false" customHeight="false" outlineLevel="0" collapsed="false">
      <c r="A27" s="78" t="s">
        <v>242</v>
      </c>
      <c r="B27" s="79" t="n">
        <v>10000</v>
      </c>
      <c r="D27" s="80" t="s">
        <v>221</v>
      </c>
      <c r="E27" s="79" t="n">
        <v>250000</v>
      </c>
      <c r="F27" s="79" t="n">
        <f aca="false">SUM(E23:E26)/0.15*0.15</f>
        <v>850000</v>
      </c>
      <c r="G27" s="81" t="n">
        <f aca="false">F27-F27*0.15</f>
        <v>722500</v>
      </c>
      <c r="H27" s="81" t="n">
        <f aca="false">B$29</f>
        <v>260000</v>
      </c>
      <c r="I27" s="81" t="n">
        <f aca="false">O27*300</f>
        <v>75000</v>
      </c>
      <c r="J27" s="81" t="n">
        <v>400000</v>
      </c>
      <c r="K27" s="81" t="n">
        <f aca="false">G27-H27-I27-J27</f>
        <v>-12500</v>
      </c>
      <c r="L27" s="81"/>
      <c r="M27" s="81" t="n">
        <f aca="false">M26-E27+F27-H27-I27-J27</f>
        <v>730000</v>
      </c>
      <c r="O27" s="79" t="n">
        <f aca="false">E27/1000</f>
        <v>250</v>
      </c>
      <c r="P27" s="79" t="n">
        <f aca="false">O27/21</f>
        <v>11.9047619047619</v>
      </c>
      <c r="Q27" s="79" t="n">
        <f aca="false">SUM(O23:O26)*0.15</f>
        <v>127.5</v>
      </c>
      <c r="R27" s="82" t="n">
        <f aca="false">Q27/21</f>
        <v>6.07142857142857</v>
      </c>
      <c r="S27" s="79" t="n">
        <f aca="false">S26+(O27*0.85)-Q27</f>
        <v>965</v>
      </c>
      <c r="T27" s="79" t="n">
        <f aca="false">S27*1000</f>
        <v>965000</v>
      </c>
    </row>
    <row r="28" customFormat="false" ht="17.25" hidden="false" customHeight="false" outlineLevel="0" collapsed="false">
      <c r="A28" s="88" t="s">
        <v>65</v>
      </c>
      <c r="B28" s="79" t="n">
        <v>50000</v>
      </c>
      <c r="D28" s="80" t="s">
        <v>223</v>
      </c>
      <c r="E28" s="79" t="n">
        <v>250000</v>
      </c>
      <c r="F28" s="79" t="n">
        <f aca="false">SUM(E24:E27)/0.15*0.15</f>
        <v>900000</v>
      </c>
      <c r="G28" s="81" t="n">
        <f aca="false">F28-F28*0.15</f>
        <v>765000</v>
      </c>
      <c r="H28" s="81" t="n">
        <f aca="false">B$29</f>
        <v>260000</v>
      </c>
      <c r="I28" s="81" t="n">
        <f aca="false">O28*300</f>
        <v>75000</v>
      </c>
      <c r="J28" s="81" t="n">
        <v>400000</v>
      </c>
      <c r="K28" s="81" t="n">
        <f aca="false">G28-H28-I28-J28</f>
        <v>30000</v>
      </c>
      <c r="L28" s="81"/>
      <c r="M28" s="81" t="n">
        <f aca="false">M27-E28+F28-H28-I28-J28</f>
        <v>645000</v>
      </c>
      <c r="O28" s="79" t="n">
        <f aca="false">E28/1000</f>
        <v>250</v>
      </c>
      <c r="P28" s="79" t="n">
        <f aca="false">O28/21</f>
        <v>11.9047619047619</v>
      </c>
      <c r="Q28" s="79" t="n">
        <f aca="false">SUM(O24:O27)*0.15</f>
        <v>135</v>
      </c>
      <c r="R28" s="82" t="n">
        <f aca="false">Q28/21</f>
        <v>6.42857142857143</v>
      </c>
      <c r="S28" s="79" t="n">
        <f aca="false">S27+(O28*0.85)-Q28</f>
        <v>1042.5</v>
      </c>
      <c r="T28" s="79" t="n">
        <f aca="false">S28*1000</f>
        <v>1042500</v>
      </c>
    </row>
    <row r="29" customFormat="false" ht="17.25" hidden="false" customHeight="false" outlineLevel="0" collapsed="false">
      <c r="A29" s="78" t="s">
        <v>243</v>
      </c>
      <c r="B29" s="79" t="n">
        <f aca="false">SUM(B22:B28)</f>
        <v>260000</v>
      </c>
      <c r="D29" s="80" t="s">
        <v>225</v>
      </c>
      <c r="E29" s="79" t="n">
        <v>300000</v>
      </c>
      <c r="F29" s="79" t="n">
        <f aca="false">SUM(E25:E28)/0.15*0.15</f>
        <v>950000</v>
      </c>
      <c r="G29" s="81" t="n">
        <f aca="false">F29-F29*0.15</f>
        <v>807500</v>
      </c>
      <c r="H29" s="81" t="n">
        <f aca="false">B$29</f>
        <v>260000</v>
      </c>
      <c r="I29" s="81" t="n">
        <f aca="false">O29*300</f>
        <v>90000</v>
      </c>
      <c r="J29" s="81" t="n">
        <v>400000</v>
      </c>
      <c r="K29" s="81" t="n">
        <f aca="false">G29-H29-I29-J29</f>
        <v>57500</v>
      </c>
      <c r="L29" s="81"/>
      <c r="M29" s="81" t="n">
        <f aca="false">M28-E29+F29-H29-I29-J29</f>
        <v>545000</v>
      </c>
      <c r="O29" s="79" t="n">
        <f aca="false">E29/1000</f>
        <v>300</v>
      </c>
      <c r="P29" s="79" t="n">
        <f aca="false">O29/21</f>
        <v>14.2857142857143</v>
      </c>
      <c r="Q29" s="79" t="n">
        <f aca="false">SUM(O25:O28)*0.15</f>
        <v>142.5</v>
      </c>
      <c r="R29" s="82" t="n">
        <f aca="false">Q29/21</f>
        <v>6.78571428571429</v>
      </c>
      <c r="S29" s="79" t="n">
        <f aca="false">S28+(O29*0.85)-Q29</f>
        <v>1155</v>
      </c>
      <c r="T29" s="79" t="n">
        <f aca="false">S29*1000</f>
        <v>1155000</v>
      </c>
    </row>
    <row r="30" customFormat="false" ht="17.25" hidden="false" customHeight="false" outlineLevel="0" collapsed="false">
      <c r="D30" s="80" t="s">
        <v>227</v>
      </c>
      <c r="E30" s="79" t="n">
        <v>300000</v>
      </c>
      <c r="F30" s="79" t="n">
        <f aca="false">SUM(E26:E29)/0.15*0.15</f>
        <v>1050000</v>
      </c>
      <c r="G30" s="81" t="n">
        <f aca="false">F30-F30*0.15</f>
        <v>892500</v>
      </c>
      <c r="H30" s="81" t="n">
        <f aca="false">B$29</f>
        <v>260000</v>
      </c>
      <c r="I30" s="81" t="n">
        <f aca="false">O30*300</f>
        <v>90000</v>
      </c>
      <c r="J30" s="81" t="n">
        <v>400000</v>
      </c>
      <c r="K30" s="81" t="n">
        <f aca="false">G30-H30-I30-J30</f>
        <v>142500</v>
      </c>
      <c r="L30" s="81"/>
      <c r="M30" s="81" t="n">
        <f aca="false">M29-E30+F30-H30-I30-J30</f>
        <v>545000</v>
      </c>
      <c r="O30" s="79" t="n">
        <f aca="false">E30/1000</f>
        <v>300</v>
      </c>
      <c r="P30" s="79" t="n">
        <f aca="false">O30/21</f>
        <v>14.2857142857143</v>
      </c>
      <c r="Q30" s="79" t="n">
        <f aca="false">SUM(O26:O29)*0.15</f>
        <v>157.5</v>
      </c>
      <c r="R30" s="82" t="n">
        <f aca="false">Q30/21</f>
        <v>7.5</v>
      </c>
      <c r="S30" s="79" t="n">
        <f aca="false">S29+(O30*0.85)-Q30</f>
        <v>1252.5</v>
      </c>
      <c r="T30" s="79" t="n">
        <f aca="false">S30*1000</f>
        <v>1252500</v>
      </c>
    </row>
    <row r="31" customFormat="false" ht="17.25" hidden="false" customHeight="false" outlineLevel="0" collapsed="false">
      <c r="D31" s="80" t="s">
        <v>228</v>
      </c>
      <c r="E31" s="79" t="n">
        <v>300000</v>
      </c>
      <c r="F31" s="79" t="n">
        <f aca="false">SUM(E27:E30)/0.15*0.15</f>
        <v>1100000</v>
      </c>
      <c r="G31" s="81" t="n">
        <f aca="false">F31-F31*0.15</f>
        <v>935000</v>
      </c>
      <c r="H31" s="81" t="n">
        <f aca="false">B$29</f>
        <v>260000</v>
      </c>
      <c r="I31" s="81" t="n">
        <f aca="false">O31*300</f>
        <v>90000</v>
      </c>
      <c r="J31" s="81" t="n">
        <v>400000</v>
      </c>
      <c r="K31" s="81" t="n">
        <f aca="false">G31-H31-I31-J31</f>
        <v>185000</v>
      </c>
      <c r="L31" s="81"/>
      <c r="M31" s="81" t="n">
        <f aca="false">M30-E31+F31-H31-I31-J31</f>
        <v>595000</v>
      </c>
      <c r="O31" s="79" t="n">
        <f aca="false">E31/1000</f>
        <v>300</v>
      </c>
      <c r="P31" s="79" t="n">
        <f aca="false">O31/21</f>
        <v>14.2857142857143</v>
      </c>
      <c r="Q31" s="79" t="n">
        <f aca="false">SUM(O27:O30)*0.15</f>
        <v>165</v>
      </c>
      <c r="R31" s="82" t="n">
        <f aca="false">Q31/21</f>
        <v>7.85714285714286</v>
      </c>
      <c r="S31" s="79" t="n">
        <f aca="false">S30+(O31*0.85)-Q31</f>
        <v>1342.5</v>
      </c>
      <c r="T31" s="79" t="n">
        <f aca="false">S31*1000</f>
        <v>1342500</v>
      </c>
    </row>
    <row r="32" customFormat="false" ht="17.25" hidden="false" customHeight="false" outlineLevel="0" collapsed="false">
      <c r="D32" s="80" t="s">
        <v>229</v>
      </c>
      <c r="E32" s="79" t="n">
        <v>300000</v>
      </c>
      <c r="F32" s="79" t="n">
        <f aca="false">SUM(E28:E31)/0.15*0.15</f>
        <v>1150000</v>
      </c>
      <c r="G32" s="81" t="n">
        <f aca="false">F32-F32*0.15</f>
        <v>977500</v>
      </c>
      <c r="H32" s="81" t="n">
        <f aca="false">B$29</f>
        <v>260000</v>
      </c>
      <c r="I32" s="81" t="n">
        <f aca="false">O32*300</f>
        <v>90000</v>
      </c>
      <c r="J32" s="81" t="n">
        <v>400000</v>
      </c>
      <c r="K32" s="81" t="n">
        <f aca="false">G32-H32-I32-J32</f>
        <v>227500</v>
      </c>
      <c r="L32" s="81"/>
      <c r="M32" s="81" t="n">
        <f aca="false">M31-E32+F32-H32-I32-J32</f>
        <v>695000</v>
      </c>
      <c r="O32" s="79" t="n">
        <f aca="false">E32/1000</f>
        <v>300</v>
      </c>
      <c r="P32" s="79" t="n">
        <f aca="false">O32/21</f>
        <v>14.2857142857143</v>
      </c>
      <c r="Q32" s="79" t="n">
        <f aca="false">SUM(O28:O31)*0.15</f>
        <v>172.5</v>
      </c>
      <c r="R32" s="82" t="n">
        <f aca="false">Q32/21</f>
        <v>8.21428571428571</v>
      </c>
      <c r="S32" s="79" t="n">
        <f aca="false">S31+(O32*0.85)-Q32</f>
        <v>1425</v>
      </c>
      <c r="T32" s="79" t="n">
        <f aca="false">S32*1000</f>
        <v>1425000</v>
      </c>
    </row>
    <row r="33" customFormat="false" ht="17.25" hidden="false" customHeight="false" outlineLevel="0" collapsed="false">
      <c r="D33" s="80" t="s">
        <v>230</v>
      </c>
      <c r="E33" s="79" t="n">
        <f aca="false">SUM(E21:E32)</f>
        <v>2850000</v>
      </c>
      <c r="F33" s="79" t="n">
        <f aca="false">SUM(F21:F32)</f>
        <v>9800000</v>
      </c>
      <c r="G33" s="81" t="n">
        <f aca="false">SUM(G21:G32)</f>
        <v>8330000</v>
      </c>
      <c r="H33" s="81" t="n">
        <f aca="false">SUM(H21:H32)</f>
        <v>3120000</v>
      </c>
      <c r="I33" s="81" t="n">
        <f aca="false">SUM(I21:I32)</f>
        <v>855000</v>
      </c>
      <c r="J33" s="81" t="n">
        <f aca="false">SUM(J21:J32)</f>
        <v>4200000</v>
      </c>
      <c r="K33" s="81" t="n">
        <f aca="false">SUM(K21:K32)</f>
        <v>155000</v>
      </c>
      <c r="L33" s="81" t="n">
        <f aca="false">K33*0.34</f>
        <v>52700</v>
      </c>
      <c r="M33" s="81" t="n">
        <f aca="false">M32-L33</f>
        <v>642300</v>
      </c>
      <c r="O33" s="79" t="n">
        <f aca="false">SUM(O21:O32)</f>
        <v>2850</v>
      </c>
      <c r="P33" s="79" t="n">
        <f aca="false">O33/252</f>
        <v>11.3095238095238</v>
      </c>
      <c r="Q33" s="79" t="n">
        <f aca="false">SUM(Q21:Q32)</f>
        <v>1477.5</v>
      </c>
      <c r="R33" s="82" t="n">
        <f aca="false">Q33/252</f>
        <v>5.86309523809524</v>
      </c>
      <c r="S33" s="79" t="n">
        <f aca="false">S32</f>
        <v>1425</v>
      </c>
      <c r="T33" s="79" t="n">
        <f aca="false">S33*1000</f>
        <v>1425000</v>
      </c>
    </row>
    <row r="34" customFormat="false" ht="17.25" hidden="false" customHeight="false" outlineLevel="0" collapsed="false">
      <c r="G34" s="85" t="n">
        <f aca="false">G33/F33</f>
        <v>0.85</v>
      </c>
      <c r="H34" s="85"/>
      <c r="I34" s="85"/>
      <c r="J34" s="85"/>
      <c r="K34" s="85" t="n">
        <f aca="false">K33/F33</f>
        <v>0.0158163265306122</v>
      </c>
      <c r="L34" s="85"/>
      <c r="M34" s="85"/>
    </row>
    <row r="35" customFormat="false" ht="17.25" hidden="false" customHeight="false" outlineLevel="0" collapsed="false">
      <c r="J35" s="71" t="s">
        <v>244</v>
      </c>
    </row>
    <row r="36" customFormat="false" ht="17.25" hidden="false" customHeight="false" outlineLevel="0" collapsed="false">
      <c r="J36" s="71" t="s">
        <v>245</v>
      </c>
    </row>
    <row r="37" customFormat="false" ht="17.25" hidden="false" customHeight="false" outlineLevel="0" collapsed="false">
      <c r="A37" s="74" t="s">
        <v>233</v>
      </c>
      <c r="B37" s="74"/>
      <c r="D37" s="6" t="s">
        <v>246</v>
      </c>
      <c r="E37" s="87" t="s">
        <v>192</v>
      </c>
      <c r="F37" s="87" t="s">
        <v>193</v>
      </c>
      <c r="G37" s="6" t="s">
        <v>194</v>
      </c>
      <c r="H37" s="6" t="s">
        <v>195</v>
      </c>
      <c r="I37" s="6" t="s">
        <v>196</v>
      </c>
      <c r="J37" s="74" t="s">
        <v>197</v>
      </c>
      <c r="K37" s="6" t="s">
        <v>199</v>
      </c>
      <c r="L37" s="6" t="s">
        <v>235</v>
      </c>
      <c r="M37" s="6" t="s">
        <v>236</v>
      </c>
      <c r="O37" s="87" t="s">
        <v>202</v>
      </c>
      <c r="P37" s="87" t="s">
        <v>203</v>
      </c>
      <c r="Q37" s="87" t="s">
        <v>204</v>
      </c>
      <c r="R37" s="87" t="s">
        <v>205</v>
      </c>
      <c r="S37" s="87" t="s">
        <v>206</v>
      </c>
      <c r="T37" s="87" t="s">
        <v>207</v>
      </c>
    </row>
    <row r="38" customFormat="false" ht="17.25" hidden="false" customHeight="false" outlineLevel="0" collapsed="false">
      <c r="A38" s="74"/>
      <c r="B38" s="74"/>
      <c r="D38" s="80" t="s">
        <v>209</v>
      </c>
      <c r="E38" s="79" t="n">
        <v>350000</v>
      </c>
      <c r="F38" s="79" t="n">
        <f aca="false">(E29+E32+E31+E30)/0.15*0.15</f>
        <v>1200000</v>
      </c>
      <c r="G38" s="81" t="n">
        <f aca="false">F38-F38*0.15</f>
        <v>1020000</v>
      </c>
      <c r="H38" s="81" t="n">
        <f aca="false">B$46</f>
        <v>260000</v>
      </c>
      <c r="I38" s="81" t="n">
        <f aca="false">O38*300</f>
        <v>105000</v>
      </c>
      <c r="J38" s="81" t="n">
        <v>400000</v>
      </c>
      <c r="K38" s="81" t="n">
        <f aca="false">G38-H38-I38-J38</f>
        <v>255000</v>
      </c>
      <c r="L38" s="81"/>
      <c r="M38" s="81" t="n">
        <f aca="false">M33-E38+F38-H38-I38-J38</f>
        <v>727300</v>
      </c>
      <c r="O38" s="79" t="n">
        <f aca="false">E38/1000</f>
        <v>350</v>
      </c>
      <c r="P38" s="79" t="n">
        <f aca="false">O38/21</f>
        <v>16.6666666666667</v>
      </c>
      <c r="Q38" s="79" t="n">
        <f aca="false">(O32+O31+O30+O29)*0.15</f>
        <v>180</v>
      </c>
      <c r="R38" s="82" t="n">
        <f aca="false">Q38/21</f>
        <v>8.57142857142857</v>
      </c>
      <c r="S38" s="79" t="n">
        <f aca="false">S34+(O38*0.85)-Q38</f>
        <v>117.5</v>
      </c>
      <c r="T38" s="79" t="n">
        <f aca="false">S38*1000</f>
        <v>117500</v>
      </c>
    </row>
    <row r="39" customFormat="false" ht="17.25" hidden="false" customHeight="false" outlineLevel="0" collapsed="false">
      <c r="A39" s="78" t="s">
        <v>237</v>
      </c>
      <c r="B39" s="79" t="n">
        <v>100000</v>
      </c>
      <c r="D39" s="80" t="s">
        <v>211</v>
      </c>
      <c r="E39" s="79" t="n">
        <v>350000</v>
      </c>
      <c r="F39" s="79" t="n">
        <f aca="false">(E30+E38+E32+E31)/0.15*0.15</f>
        <v>1250000</v>
      </c>
      <c r="G39" s="81" t="n">
        <f aca="false">F39-F39*0.15</f>
        <v>1062500</v>
      </c>
      <c r="H39" s="81" t="n">
        <f aca="false">B$46</f>
        <v>260000</v>
      </c>
      <c r="I39" s="81" t="n">
        <f aca="false">O39*300</f>
        <v>105000</v>
      </c>
      <c r="J39" s="81" t="n">
        <v>400000</v>
      </c>
      <c r="K39" s="81" t="n">
        <f aca="false">G39-H39-I39-J39</f>
        <v>297500</v>
      </c>
      <c r="L39" s="81"/>
      <c r="M39" s="81" t="n">
        <f aca="false">M38-E39+F39-H39-I39-J39</f>
        <v>862300</v>
      </c>
      <c r="O39" s="79" t="n">
        <f aca="false">E39/1000</f>
        <v>350</v>
      </c>
      <c r="P39" s="79" t="n">
        <f aca="false">O39/21</f>
        <v>16.6666666666667</v>
      </c>
      <c r="Q39" s="79" t="n">
        <f aca="false">(O38+O32+O31+O30)*0.15</f>
        <v>187.5</v>
      </c>
      <c r="R39" s="82" t="n">
        <f aca="false">Q39/21</f>
        <v>8.92857142857143</v>
      </c>
      <c r="S39" s="79" t="n">
        <f aca="false">S38+(O39*0.85)-Q39</f>
        <v>227.5</v>
      </c>
      <c r="T39" s="79" t="n">
        <f aca="false">S39*1000</f>
        <v>227500</v>
      </c>
    </row>
    <row r="40" customFormat="false" ht="17.25" hidden="false" customHeight="false" outlineLevel="0" collapsed="false">
      <c r="A40" s="78" t="s">
        <v>238</v>
      </c>
      <c r="B40" s="79" t="n">
        <v>30000</v>
      </c>
      <c r="D40" s="80" t="s">
        <v>213</v>
      </c>
      <c r="E40" s="79" t="n">
        <v>350000</v>
      </c>
      <c r="F40" s="79" t="n">
        <f aca="false">(E31+E38+E30+E32)/0.15*0.15</f>
        <v>1250000</v>
      </c>
      <c r="G40" s="81" t="n">
        <f aca="false">F40-F40*0.15</f>
        <v>1062500</v>
      </c>
      <c r="H40" s="81" t="n">
        <f aca="false">B$46</f>
        <v>260000</v>
      </c>
      <c r="I40" s="81" t="n">
        <f aca="false">O40*300</f>
        <v>105000</v>
      </c>
      <c r="J40" s="81" t="n">
        <v>400000</v>
      </c>
      <c r="K40" s="81" t="n">
        <f aca="false">G40-H40-I40-J40</f>
        <v>297500</v>
      </c>
      <c r="L40" s="81"/>
      <c r="M40" s="81" t="n">
        <f aca="false">M39-E40+F40-H40-I40-J40</f>
        <v>997300</v>
      </c>
      <c r="O40" s="79" t="n">
        <f aca="false">E40/1000</f>
        <v>350</v>
      </c>
      <c r="P40" s="79" t="n">
        <f aca="false">O40/21</f>
        <v>16.6666666666667</v>
      </c>
      <c r="Q40" s="79" t="n">
        <f aca="false">(O31+O39+O38+O32)*0.15</f>
        <v>195</v>
      </c>
      <c r="R40" s="82" t="n">
        <f aca="false">Q40/21</f>
        <v>9.28571428571429</v>
      </c>
      <c r="S40" s="79" t="n">
        <f aca="false">S39+(O40*0.85)-Q40</f>
        <v>330</v>
      </c>
      <c r="T40" s="79" t="n">
        <f aca="false">S40*1000</f>
        <v>330000</v>
      </c>
    </row>
    <row r="41" customFormat="false" ht="17.25" hidden="false" customHeight="false" outlineLevel="0" collapsed="false">
      <c r="A41" s="78" t="s">
        <v>239</v>
      </c>
      <c r="B41" s="79" t="n">
        <v>30000</v>
      </c>
      <c r="D41" s="80" t="s">
        <v>215</v>
      </c>
      <c r="E41" s="79" t="n">
        <v>350000</v>
      </c>
      <c r="F41" s="79" t="n">
        <f aca="false">(E38+E40+E31+E39)/0.15*0.15</f>
        <v>1350000</v>
      </c>
      <c r="G41" s="81" t="n">
        <f aca="false">F41-F41*0.15</f>
        <v>1147500</v>
      </c>
      <c r="H41" s="81" t="n">
        <f aca="false">B$46</f>
        <v>260000</v>
      </c>
      <c r="I41" s="81" t="n">
        <f aca="false">O41*300</f>
        <v>105000</v>
      </c>
      <c r="J41" s="81" t="n">
        <v>400000</v>
      </c>
      <c r="K41" s="81" t="n">
        <f aca="false">G41-H41-I41-J41</f>
        <v>382500</v>
      </c>
      <c r="L41" s="81"/>
      <c r="M41" s="81" t="n">
        <f aca="false">M40-E41+F41-H41-I41-J41</f>
        <v>1232300</v>
      </c>
      <c r="O41" s="79" t="n">
        <f aca="false">E41/1000</f>
        <v>350</v>
      </c>
      <c r="P41" s="79" t="n">
        <f aca="false">O41/21</f>
        <v>16.6666666666667</v>
      </c>
      <c r="Q41" s="79" t="n">
        <f aca="false">(O32+O40+O39+O38)*0.15</f>
        <v>202.5</v>
      </c>
      <c r="R41" s="82" t="n">
        <f aca="false">Q41/21</f>
        <v>9.64285714285714</v>
      </c>
      <c r="S41" s="79" t="n">
        <f aca="false">S40+(O41*0.85)-Q41</f>
        <v>425</v>
      </c>
      <c r="T41" s="79" t="n">
        <f aca="false">S41*1000</f>
        <v>425000</v>
      </c>
    </row>
    <row r="42" customFormat="false" ht="17.25" hidden="false" customHeight="false" outlineLevel="0" collapsed="false">
      <c r="A42" s="78" t="s">
        <v>240</v>
      </c>
      <c r="B42" s="79" t="n">
        <v>30000</v>
      </c>
      <c r="D42" s="80" t="s">
        <v>217</v>
      </c>
      <c r="E42" s="79" t="n">
        <v>400000</v>
      </c>
      <c r="F42" s="79" t="n">
        <f aca="false">SUM(E38:E41)/0.15*0.15</f>
        <v>1400000</v>
      </c>
      <c r="G42" s="81" t="n">
        <f aca="false">F42-F42*0.15</f>
        <v>1190000</v>
      </c>
      <c r="H42" s="81" t="n">
        <f aca="false">B$46</f>
        <v>260000</v>
      </c>
      <c r="I42" s="81" t="n">
        <f aca="false">O42*300</f>
        <v>120000</v>
      </c>
      <c r="J42" s="81" t="n">
        <v>400000</v>
      </c>
      <c r="K42" s="81" t="n">
        <f aca="false">G42-H42-I42-J42</f>
        <v>410000</v>
      </c>
      <c r="L42" s="81"/>
      <c r="M42" s="81" t="n">
        <f aca="false">M41-E42+F42-H42-I42-J42</f>
        <v>1452300</v>
      </c>
      <c r="O42" s="79" t="n">
        <f aca="false">E42/1000</f>
        <v>400</v>
      </c>
      <c r="P42" s="79" t="n">
        <f aca="false">O42/21</f>
        <v>19.047619047619</v>
      </c>
      <c r="Q42" s="79" t="n">
        <f aca="false">SUM(O38:O41)*0.15</f>
        <v>210</v>
      </c>
      <c r="R42" s="82" t="n">
        <f aca="false">Q42/21</f>
        <v>10</v>
      </c>
      <c r="S42" s="79" t="n">
        <f aca="false">S41+(O42*0.85)-Q42</f>
        <v>555</v>
      </c>
      <c r="T42" s="79" t="n">
        <f aca="false">S42*1000</f>
        <v>555000</v>
      </c>
    </row>
    <row r="43" customFormat="false" ht="17.25" hidden="false" customHeight="false" outlineLevel="0" collapsed="false">
      <c r="A43" s="78" t="s">
        <v>241</v>
      </c>
      <c r="B43" s="79" t="n">
        <v>10000</v>
      </c>
      <c r="D43" s="80" t="s">
        <v>219</v>
      </c>
      <c r="E43" s="79" t="n">
        <v>400000</v>
      </c>
      <c r="F43" s="79" t="n">
        <f aca="false">SUM(E39:E42)/0.15*0.15</f>
        <v>1450000</v>
      </c>
      <c r="G43" s="81" t="n">
        <f aca="false">F43-F43*0.15</f>
        <v>1232500</v>
      </c>
      <c r="H43" s="81" t="n">
        <f aca="false">B$46</f>
        <v>260000</v>
      </c>
      <c r="I43" s="81" t="n">
        <f aca="false">O43*300</f>
        <v>120000</v>
      </c>
      <c r="J43" s="81" t="n">
        <v>400000</v>
      </c>
      <c r="K43" s="81" t="n">
        <f aca="false">G43-H43-I43-J43</f>
        <v>452500</v>
      </c>
      <c r="L43" s="81"/>
      <c r="M43" s="81" t="n">
        <f aca="false">M42-E43+F43-H43-I43-J43</f>
        <v>1722300</v>
      </c>
      <c r="O43" s="79" t="n">
        <f aca="false">E43/1000</f>
        <v>400</v>
      </c>
      <c r="P43" s="79" t="n">
        <f aca="false">O43/21</f>
        <v>19.047619047619</v>
      </c>
      <c r="Q43" s="79" t="n">
        <f aca="false">SUM(O39:O42)*0.15</f>
        <v>217.5</v>
      </c>
      <c r="R43" s="82" t="n">
        <f aca="false">Q43/21</f>
        <v>10.3571428571429</v>
      </c>
      <c r="S43" s="79" t="n">
        <f aca="false">S42+(O43*0.85)-Q43</f>
        <v>677.5</v>
      </c>
      <c r="T43" s="79" t="n">
        <f aca="false">S43*1000</f>
        <v>677500</v>
      </c>
    </row>
    <row r="44" customFormat="false" ht="17.25" hidden="false" customHeight="false" outlineLevel="0" collapsed="false">
      <c r="A44" s="78" t="s">
        <v>242</v>
      </c>
      <c r="B44" s="79" t="n">
        <v>10000</v>
      </c>
      <c r="D44" s="80" t="s">
        <v>221</v>
      </c>
      <c r="E44" s="79" t="n">
        <v>400000</v>
      </c>
      <c r="F44" s="79" t="n">
        <f aca="false">SUM(E40:E43)/0.15*0.15</f>
        <v>1500000</v>
      </c>
      <c r="G44" s="81" t="n">
        <f aca="false">F44-F44*0.15</f>
        <v>1275000</v>
      </c>
      <c r="H44" s="81" t="n">
        <f aca="false">B$46</f>
        <v>260000</v>
      </c>
      <c r="I44" s="81" t="n">
        <f aca="false">O44*300</f>
        <v>120000</v>
      </c>
      <c r="J44" s="81" t="n">
        <v>550000</v>
      </c>
      <c r="K44" s="81" t="n">
        <f aca="false">G44-H44-I44-J44</f>
        <v>345000</v>
      </c>
      <c r="L44" s="81"/>
      <c r="M44" s="81" t="n">
        <f aca="false">M43-E44+F44-H44-I44-J44</f>
        <v>1892300</v>
      </c>
      <c r="O44" s="79" t="n">
        <f aca="false">E44/1000</f>
        <v>400</v>
      </c>
      <c r="P44" s="79" t="n">
        <f aca="false">O44/21</f>
        <v>19.047619047619</v>
      </c>
      <c r="Q44" s="79" t="n">
        <f aca="false">SUM(O40:O43)*0.15</f>
        <v>225</v>
      </c>
      <c r="R44" s="82" t="n">
        <f aca="false">Q44/21</f>
        <v>10.7142857142857</v>
      </c>
      <c r="S44" s="79" t="n">
        <f aca="false">S43+(O44*0.85)-Q44</f>
        <v>792.5</v>
      </c>
      <c r="T44" s="79" t="n">
        <f aca="false">S44*1000</f>
        <v>792500</v>
      </c>
    </row>
    <row r="45" customFormat="false" ht="17.25" hidden="false" customHeight="false" outlineLevel="0" collapsed="false">
      <c r="A45" s="88" t="s">
        <v>65</v>
      </c>
      <c r="B45" s="79" t="n">
        <v>50000</v>
      </c>
      <c r="D45" s="80" t="s">
        <v>223</v>
      </c>
      <c r="E45" s="79" t="n">
        <v>400000</v>
      </c>
      <c r="F45" s="79" t="n">
        <f aca="false">SUM(E41:E44)/0.15*0.15</f>
        <v>1550000</v>
      </c>
      <c r="G45" s="81" t="n">
        <f aca="false">F45-F45*0.15</f>
        <v>1317500</v>
      </c>
      <c r="H45" s="81" t="n">
        <f aca="false">B$46</f>
        <v>260000</v>
      </c>
      <c r="I45" s="81" t="n">
        <f aca="false">O45*300</f>
        <v>120000</v>
      </c>
      <c r="J45" s="81" t="n">
        <v>550000</v>
      </c>
      <c r="K45" s="81" t="n">
        <f aca="false">G45-H45-I45-J45</f>
        <v>387500</v>
      </c>
      <c r="L45" s="81"/>
      <c r="M45" s="81" t="n">
        <f aca="false">M44-E45+F45-H45-I45-J45</f>
        <v>2112300</v>
      </c>
      <c r="O45" s="79" t="n">
        <f aca="false">E45/1000</f>
        <v>400</v>
      </c>
      <c r="P45" s="79" t="n">
        <f aca="false">O45/21</f>
        <v>19.047619047619</v>
      </c>
      <c r="Q45" s="79" t="n">
        <f aca="false">SUM(O41:O44)*0.15</f>
        <v>232.5</v>
      </c>
      <c r="R45" s="82" t="n">
        <f aca="false">Q45/21</f>
        <v>11.0714285714286</v>
      </c>
      <c r="S45" s="79" t="n">
        <f aca="false">S44+(O45*0.85)-Q45</f>
        <v>900</v>
      </c>
      <c r="T45" s="79" t="n">
        <f aca="false">S45*1000</f>
        <v>900000</v>
      </c>
    </row>
    <row r="46" customFormat="false" ht="17.25" hidden="false" customHeight="false" outlineLevel="0" collapsed="false">
      <c r="A46" s="78" t="s">
        <v>243</v>
      </c>
      <c r="B46" s="79" t="n">
        <f aca="false">SUM(B39:B45)</f>
        <v>260000</v>
      </c>
      <c r="D46" s="80" t="s">
        <v>225</v>
      </c>
      <c r="E46" s="79" t="n">
        <v>450000</v>
      </c>
      <c r="F46" s="79" t="n">
        <f aca="false">SUM(E42:E45)/0.15*0.15</f>
        <v>1600000</v>
      </c>
      <c r="G46" s="81" t="n">
        <f aca="false">F46-F46*0.15</f>
        <v>1360000</v>
      </c>
      <c r="H46" s="81" t="n">
        <f aca="false">B$46</f>
        <v>260000</v>
      </c>
      <c r="I46" s="81" t="n">
        <f aca="false">O46*300</f>
        <v>135000</v>
      </c>
      <c r="J46" s="81" t="n">
        <v>550000</v>
      </c>
      <c r="K46" s="81" t="n">
        <f aca="false">G46-H46-I46-J46</f>
        <v>415000</v>
      </c>
      <c r="L46" s="81"/>
      <c r="M46" s="81" t="n">
        <f aca="false">M45-E46+F46-H46-I46-J46</f>
        <v>2317300</v>
      </c>
      <c r="O46" s="79" t="n">
        <f aca="false">E46/1000</f>
        <v>450</v>
      </c>
      <c r="P46" s="79" t="n">
        <f aca="false">O46/21</f>
        <v>21.4285714285714</v>
      </c>
      <c r="Q46" s="79" t="n">
        <f aca="false">SUM(O42:O45)*0.15</f>
        <v>240</v>
      </c>
      <c r="R46" s="82" t="n">
        <f aca="false">Q46/21</f>
        <v>11.4285714285714</v>
      </c>
      <c r="S46" s="79" t="n">
        <f aca="false">S45+(O46*0.85)-Q46</f>
        <v>1042.5</v>
      </c>
      <c r="T46" s="79" t="n">
        <f aca="false">S46*1000</f>
        <v>1042500</v>
      </c>
    </row>
    <row r="47" customFormat="false" ht="17.25" hidden="false" customHeight="false" outlineLevel="0" collapsed="false">
      <c r="D47" s="80" t="s">
        <v>227</v>
      </c>
      <c r="E47" s="79" t="n">
        <v>450000</v>
      </c>
      <c r="F47" s="79" t="n">
        <f aca="false">SUM(E43:E46)/0.15*0.15</f>
        <v>1650000</v>
      </c>
      <c r="G47" s="81" t="n">
        <f aca="false">F47-F47*0.15</f>
        <v>1402500</v>
      </c>
      <c r="H47" s="81" t="n">
        <f aca="false">B$46</f>
        <v>260000</v>
      </c>
      <c r="I47" s="81" t="n">
        <f aca="false">O47*300</f>
        <v>135000</v>
      </c>
      <c r="J47" s="81" t="n">
        <v>550000</v>
      </c>
      <c r="K47" s="81" t="n">
        <f aca="false">G47-H47-I47-J47</f>
        <v>457500</v>
      </c>
      <c r="L47" s="81"/>
      <c r="M47" s="81" t="n">
        <f aca="false">M46-E47+F47-H47-I47-J47</f>
        <v>2572300</v>
      </c>
      <c r="O47" s="79" t="n">
        <f aca="false">E47/1000</f>
        <v>450</v>
      </c>
      <c r="P47" s="79" t="n">
        <f aca="false">O47/21</f>
        <v>21.4285714285714</v>
      </c>
      <c r="Q47" s="79" t="n">
        <f aca="false">SUM(O43:O46)*0.15</f>
        <v>247.5</v>
      </c>
      <c r="R47" s="82" t="n">
        <f aca="false">Q47/21</f>
        <v>11.7857142857143</v>
      </c>
      <c r="S47" s="79" t="n">
        <f aca="false">S46+(O47*0.85)-Q47</f>
        <v>1177.5</v>
      </c>
      <c r="T47" s="79" t="n">
        <f aca="false">S47*1000</f>
        <v>1177500</v>
      </c>
    </row>
    <row r="48" customFormat="false" ht="17.25" hidden="false" customHeight="false" outlineLevel="0" collapsed="false">
      <c r="D48" s="80" t="s">
        <v>228</v>
      </c>
      <c r="E48" s="79" t="n">
        <v>450000</v>
      </c>
      <c r="F48" s="79" t="n">
        <f aca="false">SUM(E44:E47)/0.15*0.15</f>
        <v>1700000</v>
      </c>
      <c r="G48" s="81" t="n">
        <f aca="false">F48-F48*0.15</f>
        <v>1445000</v>
      </c>
      <c r="H48" s="81" t="n">
        <f aca="false">B$46</f>
        <v>260000</v>
      </c>
      <c r="I48" s="81" t="n">
        <f aca="false">O48*300</f>
        <v>135000</v>
      </c>
      <c r="J48" s="81" t="n">
        <v>550000</v>
      </c>
      <c r="K48" s="81" t="n">
        <f aca="false">G48-H48-I48-J48</f>
        <v>500000</v>
      </c>
      <c r="L48" s="81"/>
      <c r="M48" s="81" t="n">
        <f aca="false">M47-E48+F48-H48-I48-J48</f>
        <v>2877300</v>
      </c>
      <c r="O48" s="79" t="n">
        <f aca="false">E48/1000</f>
        <v>450</v>
      </c>
      <c r="P48" s="79" t="n">
        <f aca="false">O48/21</f>
        <v>21.4285714285714</v>
      </c>
      <c r="Q48" s="79" t="n">
        <f aca="false">SUM(O44:O47)*0.15</f>
        <v>255</v>
      </c>
      <c r="R48" s="82" t="n">
        <f aca="false">Q48/21</f>
        <v>12.1428571428571</v>
      </c>
      <c r="S48" s="79" t="n">
        <f aca="false">S47+(O48*0.85)-Q48</f>
        <v>1305</v>
      </c>
      <c r="T48" s="79" t="n">
        <f aca="false">S48*1000</f>
        <v>1305000</v>
      </c>
    </row>
    <row r="49" customFormat="false" ht="17.25" hidden="false" customHeight="false" outlineLevel="0" collapsed="false">
      <c r="D49" s="80" t="s">
        <v>229</v>
      </c>
      <c r="E49" s="79" t="n">
        <v>450000</v>
      </c>
      <c r="F49" s="79" t="n">
        <f aca="false">SUM(E45:E48)/0.15*0.15</f>
        <v>1750000</v>
      </c>
      <c r="G49" s="81" t="n">
        <f aca="false">F49-F49*0.15</f>
        <v>1487500</v>
      </c>
      <c r="H49" s="81" t="n">
        <f aca="false">B$46</f>
        <v>260000</v>
      </c>
      <c r="I49" s="81" t="n">
        <f aca="false">O49*300</f>
        <v>135000</v>
      </c>
      <c r="J49" s="81" t="n">
        <v>550000</v>
      </c>
      <c r="K49" s="81" t="n">
        <f aca="false">G49-H49-I49-J49</f>
        <v>542500</v>
      </c>
      <c r="L49" s="81"/>
      <c r="M49" s="81" t="n">
        <f aca="false">M48-E49+F49-H49-I49-J49</f>
        <v>3232300</v>
      </c>
      <c r="O49" s="79" t="n">
        <f aca="false">E49/1000</f>
        <v>450</v>
      </c>
      <c r="P49" s="79" t="n">
        <f aca="false">O49/21</f>
        <v>21.4285714285714</v>
      </c>
      <c r="Q49" s="79" t="n">
        <f aca="false">SUM(O45:O48)*0.15</f>
        <v>262.5</v>
      </c>
      <c r="R49" s="82" t="n">
        <f aca="false">Q49/21</f>
        <v>12.5</v>
      </c>
      <c r="S49" s="79" t="n">
        <f aca="false">S48+(O49*0.85)-Q49</f>
        <v>1425</v>
      </c>
      <c r="T49" s="79" t="n">
        <f aca="false">S49*1000</f>
        <v>1425000</v>
      </c>
    </row>
    <row r="50" customFormat="false" ht="17.25" hidden="false" customHeight="false" outlineLevel="0" collapsed="false">
      <c r="D50" s="80" t="s">
        <v>230</v>
      </c>
      <c r="E50" s="79" t="n">
        <f aca="false">SUM(E38:E49)</f>
        <v>4800000</v>
      </c>
      <c r="F50" s="79" t="n">
        <f aca="false">SUM(F38:F49)</f>
        <v>17650000</v>
      </c>
      <c r="G50" s="81" t="n">
        <f aca="false">SUM(G38:G49)</f>
        <v>15002500</v>
      </c>
      <c r="H50" s="81" t="n">
        <f aca="false">SUM(H38:H49)</f>
        <v>3120000</v>
      </c>
      <c r="I50" s="81" t="n">
        <f aca="false">SUM(I38:I49)</f>
        <v>1440000</v>
      </c>
      <c r="J50" s="81" t="n">
        <f aca="false">SUM(J38:J49)</f>
        <v>5700000</v>
      </c>
      <c r="K50" s="81" t="n">
        <f aca="false">SUM(K38:K49)</f>
        <v>4742500</v>
      </c>
      <c r="L50" s="81" t="n">
        <f aca="false">K50*0.34</f>
        <v>1612450</v>
      </c>
      <c r="M50" s="81" t="n">
        <f aca="false">M49-L50</f>
        <v>1619850</v>
      </c>
      <c r="O50" s="79" t="n">
        <f aca="false">SUM(O38:O49)</f>
        <v>4800</v>
      </c>
      <c r="P50" s="79" t="n">
        <f aca="false">O50/252</f>
        <v>19.047619047619</v>
      </c>
      <c r="Q50" s="79" t="n">
        <f aca="false">SUM(Q38:Q49)</f>
        <v>2655</v>
      </c>
      <c r="R50" s="82" t="n">
        <f aca="false">Q50/252</f>
        <v>10.5357142857143</v>
      </c>
      <c r="S50" s="79" t="n">
        <f aca="false">S49</f>
        <v>1425</v>
      </c>
      <c r="T50" s="79" t="n">
        <f aca="false">S50*1000</f>
        <v>1425000</v>
      </c>
    </row>
    <row r="51" customFormat="false" ht="17.25" hidden="false" customHeight="false" outlineLevel="0" collapsed="false">
      <c r="G51" s="85" t="n">
        <f aca="false">G50/F50</f>
        <v>0.85</v>
      </c>
      <c r="K51" s="85" t="n">
        <f aca="false">K50/F50</f>
        <v>0.268696883852691</v>
      </c>
      <c r="L51" s="85"/>
      <c r="M51" s="85"/>
    </row>
    <row r="52" customFormat="false" ht="17.25" hidden="false" customHeight="false" outlineLevel="0" collapsed="false">
      <c r="J52" s="71" t="s">
        <v>247</v>
      </c>
    </row>
    <row r="53" customFormat="false" ht="17.25" hidden="false" customHeight="false" outlineLevel="0" collapsed="false">
      <c r="J53" s="71" t="s">
        <v>248</v>
      </c>
    </row>
    <row r="54" customFormat="false" ht="17.25" hidden="false" customHeight="false" outlineLevel="0" collapsed="false">
      <c r="A54" s="74" t="s">
        <v>233</v>
      </c>
      <c r="B54" s="74"/>
      <c r="D54" s="6" t="s">
        <v>249</v>
      </c>
      <c r="E54" s="87" t="s">
        <v>192</v>
      </c>
      <c r="F54" s="87" t="s">
        <v>193</v>
      </c>
      <c r="G54" s="6" t="s">
        <v>194</v>
      </c>
      <c r="H54" s="6" t="s">
        <v>195</v>
      </c>
      <c r="I54" s="6" t="s">
        <v>196</v>
      </c>
      <c r="J54" s="74" t="s">
        <v>197</v>
      </c>
      <c r="K54" s="6" t="s">
        <v>199</v>
      </c>
      <c r="L54" s="6" t="s">
        <v>235</v>
      </c>
      <c r="M54" s="6" t="s">
        <v>236</v>
      </c>
      <c r="O54" s="87" t="s">
        <v>202</v>
      </c>
      <c r="P54" s="87" t="s">
        <v>203</v>
      </c>
      <c r="Q54" s="87" t="s">
        <v>204</v>
      </c>
      <c r="R54" s="87" t="s">
        <v>205</v>
      </c>
      <c r="S54" s="87" t="s">
        <v>206</v>
      </c>
      <c r="T54" s="87" t="s">
        <v>207</v>
      </c>
    </row>
    <row r="55" customFormat="false" ht="17.25" hidden="false" customHeight="false" outlineLevel="0" collapsed="false">
      <c r="A55" s="74"/>
      <c r="B55" s="74"/>
      <c r="D55" s="80" t="s">
        <v>209</v>
      </c>
      <c r="E55" s="79" t="n">
        <v>500000</v>
      </c>
      <c r="F55" s="79" t="n">
        <f aca="false">(E46+E49+E48+E47)/0.15*0.15</f>
        <v>1800000</v>
      </c>
      <c r="G55" s="81" t="n">
        <f aca="false">F55-F55*0.15</f>
        <v>1530000</v>
      </c>
      <c r="H55" s="81" t="n">
        <f aca="false">$B$63</f>
        <v>300000</v>
      </c>
      <c r="I55" s="81" t="n">
        <f aca="false">O55*300</f>
        <v>150000</v>
      </c>
      <c r="J55" s="81" t="n">
        <v>550000</v>
      </c>
      <c r="K55" s="81" t="n">
        <f aca="false">G55-H55-I55-J55</f>
        <v>530000</v>
      </c>
      <c r="L55" s="81"/>
      <c r="M55" s="81" t="n">
        <f aca="false">M50-E55+F55-H55-I55-J55</f>
        <v>1919850</v>
      </c>
      <c r="O55" s="79" t="n">
        <f aca="false">E55/1000</f>
        <v>500</v>
      </c>
      <c r="P55" s="79" t="n">
        <f aca="false">O55/21</f>
        <v>23.8095238095238</v>
      </c>
      <c r="Q55" s="79" t="n">
        <f aca="false">(O49+O48+O47+O46)*0.15</f>
        <v>270</v>
      </c>
      <c r="R55" s="82" t="n">
        <f aca="false">Q55/21</f>
        <v>12.8571428571429</v>
      </c>
      <c r="S55" s="79" t="n">
        <f aca="false">S50+(O55*0.85)-Q55</f>
        <v>1580</v>
      </c>
      <c r="T55" s="79" t="n">
        <f aca="false">S55*1000</f>
        <v>1580000</v>
      </c>
    </row>
    <row r="56" customFormat="false" ht="17.25" hidden="false" customHeight="false" outlineLevel="0" collapsed="false">
      <c r="A56" s="78" t="s">
        <v>237</v>
      </c>
      <c r="B56" s="79" t="n">
        <v>100000</v>
      </c>
      <c r="D56" s="80" t="s">
        <v>211</v>
      </c>
      <c r="E56" s="79" t="n">
        <v>500000</v>
      </c>
      <c r="F56" s="79" t="n">
        <f aca="false">(E47+E55+E49+E48)/0.15*0.15</f>
        <v>1850000</v>
      </c>
      <c r="G56" s="81" t="n">
        <f aca="false">F56-F56*0.15</f>
        <v>1572500</v>
      </c>
      <c r="H56" s="81" t="n">
        <f aca="false">$B$63</f>
        <v>300000</v>
      </c>
      <c r="I56" s="81" t="n">
        <f aca="false">O56*300</f>
        <v>150000</v>
      </c>
      <c r="J56" s="81" t="n">
        <v>550000</v>
      </c>
      <c r="K56" s="81" t="n">
        <f aca="false">G56-H56-I56-J56</f>
        <v>572500</v>
      </c>
      <c r="L56" s="81"/>
      <c r="M56" s="81" t="n">
        <f aca="false">M55-E56+F56-H56-I56-J56</f>
        <v>2269850</v>
      </c>
      <c r="O56" s="79" t="n">
        <f aca="false">E56/1000</f>
        <v>500</v>
      </c>
      <c r="P56" s="79" t="n">
        <f aca="false">O56/21</f>
        <v>23.8095238095238</v>
      </c>
      <c r="Q56" s="79" t="n">
        <f aca="false">(O55+O49+O48+O47)*0.15</f>
        <v>277.5</v>
      </c>
      <c r="R56" s="82" t="n">
        <f aca="false">Q56/21</f>
        <v>13.2142857142857</v>
      </c>
      <c r="S56" s="79" t="n">
        <f aca="false">S55+(O56*0.85)-Q56</f>
        <v>1727.5</v>
      </c>
      <c r="T56" s="79" t="n">
        <f aca="false">S56*1000</f>
        <v>1727500</v>
      </c>
    </row>
    <row r="57" customFormat="false" ht="17.25" hidden="false" customHeight="false" outlineLevel="0" collapsed="false">
      <c r="A57" s="78" t="s">
        <v>238</v>
      </c>
      <c r="B57" s="79" t="n">
        <v>30000</v>
      </c>
      <c r="D57" s="80" t="s">
        <v>213</v>
      </c>
      <c r="E57" s="79" t="n">
        <v>500000</v>
      </c>
      <c r="F57" s="79" t="n">
        <f aca="false">(E48+E56+E55+E49)/0.15*0.15</f>
        <v>1900000</v>
      </c>
      <c r="G57" s="81" t="n">
        <f aca="false">F57-F57*0.15</f>
        <v>1615000</v>
      </c>
      <c r="H57" s="81" t="n">
        <f aca="false">$B$63</f>
        <v>300000</v>
      </c>
      <c r="I57" s="81" t="n">
        <f aca="false">O57*300</f>
        <v>150000</v>
      </c>
      <c r="J57" s="81" t="n">
        <v>550000</v>
      </c>
      <c r="K57" s="81" t="n">
        <f aca="false">G57-H57-I57-J57</f>
        <v>615000</v>
      </c>
      <c r="L57" s="81"/>
      <c r="M57" s="81" t="n">
        <f aca="false">M56-E57+F57-H57-I57-J57</f>
        <v>2669850</v>
      </c>
      <c r="O57" s="79" t="n">
        <f aca="false">E57/1000</f>
        <v>500</v>
      </c>
      <c r="P57" s="79" t="n">
        <f aca="false">O57/21</f>
        <v>23.8095238095238</v>
      </c>
      <c r="Q57" s="79" t="n">
        <f aca="false">(O48+O56+O55+O49)*0.15</f>
        <v>285</v>
      </c>
      <c r="R57" s="82" t="n">
        <f aca="false">Q57/21</f>
        <v>13.5714285714286</v>
      </c>
      <c r="S57" s="79" t="n">
        <f aca="false">S56+(O57*0.85)-Q57</f>
        <v>1867.5</v>
      </c>
      <c r="T57" s="79" t="n">
        <f aca="false">S57*1000</f>
        <v>1867500</v>
      </c>
    </row>
    <row r="58" customFormat="false" ht="17.25" hidden="false" customHeight="false" outlineLevel="0" collapsed="false">
      <c r="A58" s="78" t="s">
        <v>239</v>
      </c>
      <c r="B58" s="79" t="n">
        <v>50000</v>
      </c>
      <c r="D58" s="80" t="s">
        <v>215</v>
      </c>
      <c r="E58" s="79" t="n">
        <v>500000</v>
      </c>
      <c r="F58" s="79" t="n">
        <f aca="false">(E49+E57+E56+E55)/0.15*0.15</f>
        <v>1950000</v>
      </c>
      <c r="G58" s="81" t="n">
        <f aca="false">F58-F58*0.15</f>
        <v>1657500</v>
      </c>
      <c r="H58" s="81" t="n">
        <f aca="false">$B$63</f>
        <v>300000</v>
      </c>
      <c r="I58" s="81" t="n">
        <f aca="false">O58*300</f>
        <v>150000</v>
      </c>
      <c r="J58" s="81" t="n">
        <v>550000</v>
      </c>
      <c r="K58" s="81" t="n">
        <f aca="false">G58-H58-I58-J58</f>
        <v>657500</v>
      </c>
      <c r="L58" s="81"/>
      <c r="M58" s="81" t="n">
        <f aca="false">M57-E58+F58-H58-I58-J58</f>
        <v>3119850</v>
      </c>
      <c r="O58" s="79" t="n">
        <f aca="false">E58/1000</f>
        <v>500</v>
      </c>
      <c r="P58" s="79" t="n">
        <f aca="false">O58/21</f>
        <v>23.8095238095238</v>
      </c>
      <c r="Q58" s="79" t="n">
        <f aca="false">(O49+O57+O56+O55)*0.15</f>
        <v>292.5</v>
      </c>
      <c r="R58" s="82" t="n">
        <f aca="false">Q58/21</f>
        <v>13.9285714285714</v>
      </c>
      <c r="S58" s="79" t="n">
        <f aca="false">S57+(O58*0.85)-Q58</f>
        <v>2000</v>
      </c>
      <c r="T58" s="79" t="n">
        <f aca="false">S58*1000</f>
        <v>2000000</v>
      </c>
    </row>
    <row r="59" customFormat="false" ht="17.25" hidden="false" customHeight="false" outlineLevel="0" collapsed="false">
      <c r="A59" s="78" t="s">
        <v>240</v>
      </c>
      <c r="B59" s="79" t="n">
        <v>40000</v>
      </c>
      <c r="D59" s="80" t="s">
        <v>217</v>
      </c>
      <c r="E59" s="79" t="n">
        <v>550000</v>
      </c>
      <c r="F59" s="79" t="n">
        <f aca="false">SUM(E55:E58)/0.15*0.15</f>
        <v>2000000</v>
      </c>
      <c r="G59" s="81" t="n">
        <f aca="false">F59-F59*0.15</f>
        <v>1700000</v>
      </c>
      <c r="H59" s="81" t="n">
        <f aca="false">$B$63</f>
        <v>300000</v>
      </c>
      <c r="I59" s="81" t="n">
        <f aca="false">O59*300</f>
        <v>165000</v>
      </c>
      <c r="J59" s="81" t="n">
        <v>550000</v>
      </c>
      <c r="K59" s="81" t="n">
        <f aca="false">G59-H59-I59-J59</f>
        <v>685000</v>
      </c>
      <c r="L59" s="81"/>
      <c r="M59" s="81" t="n">
        <f aca="false">M58-E59+F59-H59-I59-J59</f>
        <v>3554850</v>
      </c>
      <c r="O59" s="79" t="n">
        <f aca="false">E59/1000</f>
        <v>550</v>
      </c>
      <c r="P59" s="79" t="n">
        <f aca="false">O59/21</f>
        <v>26.1904761904762</v>
      </c>
      <c r="Q59" s="79" t="n">
        <f aca="false">SUM(O55:O58)*0.15</f>
        <v>300</v>
      </c>
      <c r="R59" s="82" t="n">
        <f aca="false">Q59/21</f>
        <v>14.2857142857143</v>
      </c>
      <c r="S59" s="79" t="n">
        <f aca="false">S58+(O59*0.85)-Q59</f>
        <v>2167.5</v>
      </c>
      <c r="T59" s="79" t="n">
        <f aca="false">S59*1000</f>
        <v>2167500</v>
      </c>
    </row>
    <row r="60" customFormat="false" ht="17.25" hidden="false" customHeight="false" outlineLevel="0" collapsed="false">
      <c r="A60" s="78" t="s">
        <v>241</v>
      </c>
      <c r="B60" s="79" t="n">
        <v>15000</v>
      </c>
      <c r="D60" s="80" t="s">
        <v>219</v>
      </c>
      <c r="E60" s="79" t="n">
        <v>550000</v>
      </c>
      <c r="F60" s="79" t="n">
        <f aca="false">SUM(E56:E59)/0.15*0.15</f>
        <v>2050000</v>
      </c>
      <c r="G60" s="81" t="n">
        <f aca="false">F60-F60*0.15</f>
        <v>1742500</v>
      </c>
      <c r="H60" s="81" t="n">
        <f aca="false">$B$63</f>
        <v>300000</v>
      </c>
      <c r="I60" s="81" t="n">
        <f aca="false">O60*300</f>
        <v>165000</v>
      </c>
      <c r="J60" s="81" t="n">
        <v>550000</v>
      </c>
      <c r="K60" s="81" t="n">
        <f aca="false">G60-H60-I60-J60</f>
        <v>727500</v>
      </c>
      <c r="L60" s="81"/>
      <c r="M60" s="81" t="n">
        <f aca="false">M59-E60+F60-H60-I60-J60</f>
        <v>4039850</v>
      </c>
      <c r="O60" s="79" t="n">
        <f aca="false">E60/1000</f>
        <v>550</v>
      </c>
      <c r="P60" s="79" t="n">
        <f aca="false">O60/21</f>
        <v>26.1904761904762</v>
      </c>
      <c r="Q60" s="79" t="n">
        <f aca="false">SUM(O56:O59)*0.15</f>
        <v>307.5</v>
      </c>
      <c r="R60" s="82" t="n">
        <f aca="false">Q60/21</f>
        <v>14.6428571428571</v>
      </c>
      <c r="S60" s="79" t="n">
        <f aca="false">S59+(O60*0.85)-Q60</f>
        <v>2327.5</v>
      </c>
      <c r="T60" s="79" t="n">
        <f aca="false">S60*1000</f>
        <v>2327500</v>
      </c>
    </row>
    <row r="61" customFormat="false" ht="17.25" hidden="false" customHeight="false" outlineLevel="0" collapsed="false">
      <c r="A61" s="78" t="s">
        <v>242</v>
      </c>
      <c r="B61" s="79" t="n">
        <v>15000</v>
      </c>
      <c r="D61" s="80" t="s">
        <v>221</v>
      </c>
      <c r="E61" s="79" t="n">
        <v>550000</v>
      </c>
      <c r="F61" s="79" t="n">
        <f aca="false">SUM(E57:E60)/0.15*0.15</f>
        <v>2100000</v>
      </c>
      <c r="G61" s="81" t="n">
        <f aca="false">F61-F61*0.15</f>
        <v>1785000</v>
      </c>
      <c r="H61" s="81" t="n">
        <f aca="false">$B$63</f>
        <v>300000</v>
      </c>
      <c r="I61" s="81" t="n">
        <f aca="false">O61*300</f>
        <v>165000</v>
      </c>
      <c r="J61" s="81" t="n">
        <v>900000</v>
      </c>
      <c r="K61" s="81" t="n">
        <f aca="false">G61-H61-I61-J61</f>
        <v>420000</v>
      </c>
      <c r="L61" s="81"/>
      <c r="M61" s="81" t="n">
        <f aca="false">M60-E61+F61-H61-I61-J61</f>
        <v>4224850</v>
      </c>
      <c r="O61" s="79" t="n">
        <f aca="false">E61/1000</f>
        <v>550</v>
      </c>
      <c r="P61" s="79" t="n">
        <f aca="false">O61/21</f>
        <v>26.1904761904762</v>
      </c>
      <c r="Q61" s="79" t="n">
        <f aca="false">SUM(O57:O60)*0.15</f>
        <v>315</v>
      </c>
      <c r="R61" s="82" t="n">
        <f aca="false">Q61/21</f>
        <v>15</v>
      </c>
      <c r="S61" s="79" t="n">
        <f aca="false">S60+(O61*0.85)-Q61</f>
        <v>2480</v>
      </c>
      <c r="T61" s="79" t="n">
        <f aca="false">S61*1000</f>
        <v>2480000</v>
      </c>
    </row>
    <row r="62" customFormat="false" ht="17.25" hidden="false" customHeight="false" outlineLevel="0" collapsed="false">
      <c r="A62" s="88" t="s">
        <v>65</v>
      </c>
      <c r="B62" s="79" t="n">
        <v>50000</v>
      </c>
      <c r="D62" s="80" t="s">
        <v>223</v>
      </c>
      <c r="E62" s="79" t="n">
        <v>550000</v>
      </c>
      <c r="F62" s="79" t="n">
        <f aca="false">SUM(E58:E61)/0.15*0.15</f>
        <v>2150000</v>
      </c>
      <c r="G62" s="81" t="n">
        <f aca="false">F62-F62*0.15</f>
        <v>1827500</v>
      </c>
      <c r="H62" s="81" t="n">
        <f aca="false">$B$63</f>
        <v>300000</v>
      </c>
      <c r="I62" s="81" t="n">
        <f aca="false">O62*300</f>
        <v>165000</v>
      </c>
      <c r="J62" s="81" t="n">
        <v>900000</v>
      </c>
      <c r="K62" s="81" t="n">
        <f aca="false">G62-H62-I62-J62</f>
        <v>462500</v>
      </c>
      <c r="L62" s="81"/>
      <c r="M62" s="81" t="n">
        <f aca="false">M61-E62+F62-H62-I62-J62</f>
        <v>4459850</v>
      </c>
      <c r="O62" s="79" t="n">
        <f aca="false">E62/1000</f>
        <v>550</v>
      </c>
      <c r="P62" s="79" t="n">
        <f aca="false">O62/21</f>
        <v>26.1904761904762</v>
      </c>
      <c r="Q62" s="79" t="n">
        <f aca="false">SUM(O58:O61)*0.15</f>
        <v>322.5</v>
      </c>
      <c r="R62" s="82" t="n">
        <f aca="false">Q62/21</f>
        <v>15.3571428571429</v>
      </c>
      <c r="S62" s="79" t="n">
        <f aca="false">S61+(O62*0.85)-Q62</f>
        <v>2625</v>
      </c>
      <c r="T62" s="79" t="n">
        <f aca="false">S62*1000</f>
        <v>2625000</v>
      </c>
    </row>
    <row r="63" customFormat="false" ht="17.25" hidden="false" customHeight="false" outlineLevel="0" collapsed="false">
      <c r="A63" s="78" t="s">
        <v>243</v>
      </c>
      <c r="B63" s="79" t="n">
        <f aca="false">SUM(B56:B62)</f>
        <v>300000</v>
      </c>
      <c r="D63" s="80" t="s">
        <v>225</v>
      </c>
      <c r="E63" s="79" t="n">
        <v>600000</v>
      </c>
      <c r="F63" s="79" t="n">
        <f aca="false">SUM(E59:E62)/0.15*0.15</f>
        <v>2200000</v>
      </c>
      <c r="G63" s="81" t="n">
        <f aca="false">F63-F63*0.15</f>
        <v>1870000</v>
      </c>
      <c r="H63" s="81" t="n">
        <f aca="false">$B$63</f>
        <v>300000</v>
      </c>
      <c r="I63" s="81" t="n">
        <f aca="false">O63*300</f>
        <v>180000</v>
      </c>
      <c r="J63" s="81" t="n">
        <v>900000</v>
      </c>
      <c r="K63" s="81" t="n">
        <f aca="false">G63-H63-I63-J63</f>
        <v>490000</v>
      </c>
      <c r="L63" s="81"/>
      <c r="M63" s="81" t="n">
        <f aca="false">M62-E63+F63-H63-I63-J63</f>
        <v>4679850</v>
      </c>
      <c r="O63" s="79" t="n">
        <f aca="false">E63/1000</f>
        <v>600</v>
      </c>
      <c r="P63" s="79" t="n">
        <f aca="false">O63/21</f>
        <v>28.5714285714286</v>
      </c>
      <c r="Q63" s="79" t="n">
        <f aca="false">SUM(O59:O62)*0.15</f>
        <v>330</v>
      </c>
      <c r="R63" s="82" t="n">
        <f aca="false">Q63/21</f>
        <v>15.7142857142857</v>
      </c>
      <c r="S63" s="79" t="n">
        <f aca="false">S62+(O63*0.85)-Q63</f>
        <v>2805</v>
      </c>
      <c r="T63" s="79" t="n">
        <f aca="false">S63*1000</f>
        <v>2805000</v>
      </c>
    </row>
    <row r="64" customFormat="false" ht="17.25" hidden="false" customHeight="false" outlineLevel="0" collapsed="false">
      <c r="D64" s="80" t="s">
        <v>227</v>
      </c>
      <c r="E64" s="79" t="n">
        <v>600000</v>
      </c>
      <c r="F64" s="79" t="n">
        <f aca="false">SUM(E60:E63)/0.15*0.15</f>
        <v>2250000</v>
      </c>
      <c r="G64" s="81" t="n">
        <f aca="false">F64-F64*0.15</f>
        <v>1912500</v>
      </c>
      <c r="H64" s="81" t="n">
        <f aca="false">$B$63</f>
        <v>300000</v>
      </c>
      <c r="I64" s="81" t="n">
        <f aca="false">O64*300</f>
        <v>180000</v>
      </c>
      <c r="J64" s="81" t="n">
        <v>900000</v>
      </c>
      <c r="K64" s="81" t="n">
        <f aca="false">G64-H64-I64-J64</f>
        <v>532500</v>
      </c>
      <c r="L64" s="81"/>
      <c r="M64" s="81" t="n">
        <f aca="false">M63-E64+F64-H64-I64-J64</f>
        <v>4949850</v>
      </c>
      <c r="O64" s="79" t="n">
        <f aca="false">E64/1000</f>
        <v>600</v>
      </c>
      <c r="P64" s="79" t="n">
        <f aca="false">O64/21</f>
        <v>28.5714285714286</v>
      </c>
      <c r="Q64" s="79" t="n">
        <f aca="false">SUM(O60:O63)*0.15</f>
        <v>337.5</v>
      </c>
      <c r="R64" s="82" t="n">
        <f aca="false">Q64/21</f>
        <v>16.0714285714286</v>
      </c>
      <c r="S64" s="79" t="n">
        <f aca="false">S63+(O64*0.85)-Q64</f>
        <v>2977.5</v>
      </c>
      <c r="T64" s="79" t="n">
        <f aca="false">S64*1000</f>
        <v>2977500</v>
      </c>
    </row>
    <row r="65" customFormat="false" ht="17.25" hidden="false" customHeight="false" outlineLevel="0" collapsed="false">
      <c r="D65" s="80" t="s">
        <v>228</v>
      </c>
      <c r="E65" s="79" t="n">
        <v>600000</v>
      </c>
      <c r="F65" s="79" t="n">
        <f aca="false">SUM(E61:E64)/0.15*0.15</f>
        <v>2300000</v>
      </c>
      <c r="G65" s="81" t="n">
        <f aca="false">F65-F65*0.15</f>
        <v>1955000</v>
      </c>
      <c r="H65" s="81" t="n">
        <f aca="false">$B$63</f>
        <v>300000</v>
      </c>
      <c r="I65" s="81" t="n">
        <f aca="false">O65*300</f>
        <v>180000</v>
      </c>
      <c r="J65" s="81" t="n">
        <v>900000</v>
      </c>
      <c r="K65" s="81" t="n">
        <f aca="false">G65-H65-I65-J65</f>
        <v>575000</v>
      </c>
      <c r="L65" s="81"/>
      <c r="M65" s="81" t="n">
        <f aca="false">M64-E65+F65-H65-I65-J65</f>
        <v>5269850</v>
      </c>
      <c r="O65" s="79" t="n">
        <f aca="false">E65/1000</f>
        <v>600</v>
      </c>
      <c r="P65" s="79" t="n">
        <f aca="false">O65/21</f>
        <v>28.5714285714286</v>
      </c>
      <c r="Q65" s="79" t="n">
        <f aca="false">SUM(O61:O64)*0.15</f>
        <v>345</v>
      </c>
      <c r="R65" s="82" t="n">
        <f aca="false">Q65/21</f>
        <v>16.4285714285714</v>
      </c>
      <c r="S65" s="79" t="n">
        <f aca="false">S64+(O65*0.85)-Q65</f>
        <v>3142.5</v>
      </c>
      <c r="T65" s="79" t="n">
        <f aca="false">S65*1000</f>
        <v>3142500</v>
      </c>
    </row>
    <row r="66" customFormat="false" ht="17.25" hidden="false" customHeight="false" outlineLevel="0" collapsed="false">
      <c r="D66" s="80" t="s">
        <v>229</v>
      </c>
      <c r="E66" s="79" t="n">
        <v>600000</v>
      </c>
      <c r="F66" s="79" t="n">
        <f aca="false">SUM(E62:E65)/0.15*0.15</f>
        <v>2350000</v>
      </c>
      <c r="G66" s="81" t="n">
        <f aca="false">F66-F66*0.15</f>
        <v>1997500</v>
      </c>
      <c r="H66" s="81" t="n">
        <f aca="false">$B$63</f>
        <v>300000</v>
      </c>
      <c r="I66" s="81" t="n">
        <f aca="false">O66*300</f>
        <v>180000</v>
      </c>
      <c r="J66" s="81" t="n">
        <v>900000</v>
      </c>
      <c r="K66" s="81" t="n">
        <f aca="false">G66-H66-I66-J66</f>
        <v>617500</v>
      </c>
      <c r="L66" s="81"/>
      <c r="M66" s="81" t="n">
        <f aca="false">M65-E66+F66-H66-I66-J66</f>
        <v>5639850</v>
      </c>
      <c r="O66" s="79" t="n">
        <f aca="false">E66/1000</f>
        <v>600</v>
      </c>
      <c r="P66" s="79" t="n">
        <f aca="false">O66/21</f>
        <v>28.5714285714286</v>
      </c>
      <c r="Q66" s="79" t="n">
        <f aca="false">SUM(O62:O65)*0.15</f>
        <v>352.5</v>
      </c>
      <c r="R66" s="82" t="n">
        <f aca="false">Q66/21</f>
        <v>16.7857142857143</v>
      </c>
      <c r="S66" s="79" t="n">
        <f aca="false">S65+(O66*0.85)-Q66</f>
        <v>3300</v>
      </c>
      <c r="T66" s="79" t="n">
        <f aca="false">S66*1000</f>
        <v>3300000</v>
      </c>
    </row>
    <row r="67" customFormat="false" ht="17.25" hidden="false" customHeight="false" outlineLevel="0" collapsed="false">
      <c r="D67" s="80" t="s">
        <v>230</v>
      </c>
      <c r="E67" s="79" t="n">
        <f aca="false">SUM(E55:E66)</f>
        <v>6600000</v>
      </c>
      <c r="F67" s="79" t="n">
        <f aca="false">SUM(F55:F66)</f>
        <v>24900000</v>
      </c>
      <c r="G67" s="81" t="n">
        <f aca="false">SUM(G55:G66)</f>
        <v>21165000</v>
      </c>
      <c r="H67" s="81" t="n">
        <f aca="false">SUM(H55:H66)</f>
        <v>3600000</v>
      </c>
      <c r="I67" s="81" t="n">
        <f aca="false">SUM(I55:I66)</f>
        <v>1980000</v>
      </c>
      <c r="J67" s="81" t="n">
        <f aca="false">SUM(J55:J66)</f>
        <v>8700000</v>
      </c>
      <c r="K67" s="81" t="n">
        <f aca="false">SUM(K55:K66)</f>
        <v>6885000</v>
      </c>
      <c r="L67" s="81" t="n">
        <f aca="false">K67*0.34</f>
        <v>2340900</v>
      </c>
      <c r="M67" s="81" t="n">
        <f aca="false">M66-L67</f>
        <v>3298950</v>
      </c>
      <c r="O67" s="79" t="n">
        <f aca="false">SUM(O55:O66)</f>
        <v>6600</v>
      </c>
      <c r="P67" s="79" t="n">
        <f aca="false">O67/252</f>
        <v>26.1904761904762</v>
      </c>
      <c r="Q67" s="79" t="n">
        <f aca="false">SUM(Q55:Q66)</f>
        <v>3735</v>
      </c>
      <c r="R67" s="82" t="n">
        <f aca="false">Q67/252</f>
        <v>14.8214285714286</v>
      </c>
      <c r="S67" s="79" t="n">
        <f aca="false">S66</f>
        <v>3300</v>
      </c>
      <c r="T67" s="79" t="n">
        <f aca="false">S67*1000</f>
        <v>3300000</v>
      </c>
    </row>
    <row r="68" customFormat="false" ht="17.25" hidden="false" customHeight="false" outlineLevel="0" collapsed="false">
      <c r="G68" s="85" t="n">
        <f aca="false">G67/F67</f>
        <v>0.85</v>
      </c>
      <c r="K68" s="85" t="n">
        <f aca="false">K67/F67</f>
        <v>0.276506024096386</v>
      </c>
      <c r="L68" s="85"/>
      <c r="M68" s="85"/>
    </row>
    <row r="69" customFormat="false" ht="17.25" hidden="false" customHeight="false" outlineLevel="0" collapsed="false">
      <c r="G69" s="85"/>
      <c r="K69" s="85"/>
      <c r="L69" s="85"/>
      <c r="M69" s="85"/>
    </row>
    <row r="70" customFormat="false" ht="17.25" hidden="false" customHeight="false" outlineLevel="0" collapsed="false">
      <c r="J70" s="71" t="s">
        <v>250</v>
      </c>
    </row>
    <row r="71" customFormat="false" ht="17.25" hidden="false" customHeight="false" outlineLevel="0" collapsed="false">
      <c r="J71" s="71" t="s">
        <v>248</v>
      </c>
    </row>
    <row r="72" customFormat="false" ht="17.25" hidden="false" customHeight="false" outlineLevel="0" collapsed="false">
      <c r="A72" s="74" t="s">
        <v>233</v>
      </c>
      <c r="B72" s="74"/>
      <c r="D72" s="6" t="s">
        <v>251</v>
      </c>
      <c r="E72" s="87" t="s">
        <v>192</v>
      </c>
      <c r="F72" s="87" t="s">
        <v>193</v>
      </c>
      <c r="G72" s="6" t="s">
        <v>194</v>
      </c>
      <c r="H72" s="6" t="s">
        <v>195</v>
      </c>
      <c r="I72" s="6" t="s">
        <v>196</v>
      </c>
      <c r="J72" s="74" t="s">
        <v>197</v>
      </c>
      <c r="K72" s="6" t="s">
        <v>199</v>
      </c>
      <c r="L72" s="6" t="s">
        <v>235</v>
      </c>
      <c r="M72" s="6" t="s">
        <v>236</v>
      </c>
      <c r="O72" s="87" t="s">
        <v>202</v>
      </c>
      <c r="P72" s="87" t="s">
        <v>203</v>
      </c>
      <c r="Q72" s="87" t="s">
        <v>204</v>
      </c>
      <c r="R72" s="87" t="s">
        <v>205</v>
      </c>
      <c r="S72" s="87" t="s">
        <v>206</v>
      </c>
      <c r="T72" s="87" t="s">
        <v>207</v>
      </c>
    </row>
    <row r="73" customFormat="false" ht="17.25" hidden="false" customHeight="false" outlineLevel="0" collapsed="false">
      <c r="A73" s="74"/>
      <c r="B73" s="74"/>
      <c r="D73" s="80" t="s">
        <v>209</v>
      </c>
      <c r="E73" s="79" t="n">
        <v>650000</v>
      </c>
      <c r="F73" s="79" t="n">
        <f aca="false">(E62+E63+E66+E65+E64)/0.15*0.15</f>
        <v>2950000</v>
      </c>
      <c r="G73" s="81" t="n">
        <f aca="false">F73-F73*0.15</f>
        <v>2507500</v>
      </c>
      <c r="H73" s="81" t="n">
        <f aca="false">$B$81</f>
        <v>350000</v>
      </c>
      <c r="I73" s="81" t="n">
        <f aca="false">O73*300</f>
        <v>195000</v>
      </c>
      <c r="J73" s="81" t="n">
        <v>1000000</v>
      </c>
      <c r="K73" s="81" t="n">
        <f aca="false">G73-H73-I73-J73</f>
        <v>962500</v>
      </c>
      <c r="L73" s="81"/>
      <c r="M73" s="81" t="n">
        <f aca="false">M67-E73+F73-H73-I73-J73</f>
        <v>4053950</v>
      </c>
      <c r="O73" s="79" t="n">
        <f aca="false">E73/1000</f>
        <v>650</v>
      </c>
      <c r="P73" s="79" t="n">
        <f aca="false">O73/21</f>
        <v>30.952380952381</v>
      </c>
      <c r="Q73" s="79" t="n">
        <f aca="false">(O62+O66+O65+O64+O63)*0.15</f>
        <v>442.5</v>
      </c>
      <c r="R73" s="82" t="n">
        <f aca="false">Q73/21</f>
        <v>21.0714285714286</v>
      </c>
      <c r="S73" s="79" t="n">
        <f aca="false">S67+(O73*0.85)-Q73</f>
        <v>3410</v>
      </c>
      <c r="T73" s="79" t="n">
        <f aca="false">S73*1000</f>
        <v>3410000</v>
      </c>
    </row>
    <row r="74" customFormat="false" ht="17.25" hidden="false" customHeight="false" outlineLevel="0" collapsed="false">
      <c r="A74" s="78" t="s">
        <v>237</v>
      </c>
      <c r="B74" s="79" t="n">
        <v>150000</v>
      </c>
      <c r="D74" s="80" t="s">
        <v>211</v>
      </c>
      <c r="E74" s="79" t="n">
        <v>650000</v>
      </c>
      <c r="F74" s="79" t="n">
        <f aca="false">(E63+E64+E73+E66+E65)/0.15*0.15</f>
        <v>3050000</v>
      </c>
      <c r="G74" s="81" t="n">
        <f aca="false">F74-F74*0.15</f>
        <v>2592500</v>
      </c>
      <c r="H74" s="81" t="n">
        <f aca="false">$B$81</f>
        <v>350000</v>
      </c>
      <c r="I74" s="81" t="n">
        <f aca="false">O74*300</f>
        <v>195000</v>
      </c>
      <c r="J74" s="81" t="n">
        <v>1000000</v>
      </c>
      <c r="K74" s="81" t="n">
        <f aca="false">G74-H74-I74-J74</f>
        <v>1047500</v>
      </c>
      <c r="L74" s="81"/>
      <c r="M74" s="81" t="n">
        <f aca="false">M73-E74+F74-H74-I74-J74</f>
        <v>4908950</v>
      </c>
      <c r="O74" s="79" t="n">
        <f aca="false">E74/1000</f>
        <v>650</v>
      </c>
      <c r="P74" s="79" t="n">
        <f aca="false">O74/21</f>
        <v>30.952380952381</v>
      </c>
      <c r="Q74" s="79" t="n">
        <f aca="false">(O63+O73+O66+O65+O64)*0.15</f>
        <v>457.5</v>
      </c>
      <c r="R74" s="82" t="n">
        <f aca="false">Q74/21</f>
        <v>21.7857142857143</v>
      </c>
      <c r="S74" s="79" t="n">
        <f aca="false">S73+(O74*0.85)-Q74</f>
        <v>3505</v>
      </c>
      <c r="T74" s="79" t="n">
        <f aca="false">S74*1000</f>
        <v>3505000</v>
      </c>
    </row>
    <row r="75" customFormat="false" ht="17.25" hidden="false" customHeight="false" outlineLevel="0" collapsed="false">
      <c r="A75" s="78" t="s">
        <v>238</v>
      </c>
      <c r="B75" s="79" t="n">
        <v>30000</v>
      </c>
      <c r="D75" s="80" t="s">
        <v>213</v>
      </c>
      <c r="E75" s="79" t="n">
        <v>650000</v>
      </c>
      <c r="F75" s="79" t="n">
        <f aca="false">(E64+E65+E74+E73+E66)/0.15*0.15</f>
        <v>3100000</v>
      </c>
      <c r="G75" s="81" t="n">
        <f aca="false">F75-F75*0.15</f>
        <v>2635000</v>
      </c>
      <c r="H75" s="81" t="n">
        <f aca="false">$B$81</f>
        <v>350000</v>
      </c>
      <c r="I75" s="81" t="n">
        <f aca="false">O75*300</f>
        <v>195000</v>
      </c>
      <c r="J75" s="81" t="n">
        <v>1000000</v>
      </c>
      <c r="K75" s="81" t="n">
        <f aca="false">G75-H75-I75-J75</f>
        <v>1090000</v>
      </c>
      <c r="L75" s="81"/>
      <c r="M75" s="81" t="n">
        <f aca="false">M74-E75+F75-H75-I75-J75</f>
        <v>5813950</v>
      </c>
      <c r="O75" s="79" t="n">
        <f aca="false">E75/1000</f>
        <v>650</v>
      </c>
      <c r="P75" s="79" t="n">
        <f aca="false">O75/21</f>
        <v>30.952380952381</v>
      </c>
      <c r="Q75" s="79" t="n">
        <f aca="false">(O64+O65+O74+O73+O66)*0.15</f>
        <v>465</v>
      </c>
      <c r="R75" s="82" t="n">
        <f aca="false">Q75/21</f>
        <v>22.1428571428571</v>
      </c>
      <c r="S75" s="79" t="n">
        <f aca="false">S74+(O75*0.85)-Q75</f>
        <v>3592.5</v>
      </c>
      <c r="T75" s="79" t="n">
        <f aca="false">S75*1000</f>
        <v>3592500</v>
      </c>
    </row>
    <row r="76" customFormat="false" ht="17.25" hidden="false" customHeight="false" outlineLevel="0" collapsed="false">
      <c r="A76" s="78" t="s">
        <v>239</v>
      </c>
      <c r="B76" s="79" t="n">
        <v>50000</v>
      </c>
      <c r="D76" s="80" t="s">
        <v>215</v>
      </c>
      <c r="E76" s="79" t="n">
        <v>650000</v>
      </c>
      <c r="F76" s="79" t="n">
        <f aca="false">(E65+E66+E75+E74+E73)/0.15*0.15</f>
        <v>3150000</v>
      </c>
      <c r="G76" s="81" t="n">
        <f aca="false">F76-F76*0.15</f>
        <v>2677500</v>
      </c>
      <c r="H76" s="81" t="n">
        <f aca="false">$B$81</f>
        <v>350000</v>
      </c>
      <c r="I76" s="81" t="n">
        <f aca="false">O76*300</f>
        <v>195000</v>
      </c>
      <c r="J76" s="81" t="n">
        <v>1000000</v>
      </c>
      <c r="K76" s="81" t="n">
        <f aca="false">G76-H76-I76-J76</f>
        <v>1132500</v>
      </c>
      <c r="L76" s="81"/>
      <c r="M76" s="81" t="n">
        <f aca="false">M75-E76+F76-H76-I76-J76</f>
        <v>6768950</v>
      </c>
      <c r="O76" s="79" t="n">
        <f aca="false">E76/1000</f>
        <v>650</v>
      </c>
      <c r="P76" s="79" t="n">
        <f aca="false">O76/21</f>
        <v>30.952380952381</v>
      </c>
      <c r="Q76" s="79" t="n">
        <f aca="false">(O65+O66+O75+O74+O73)*0.15</f>
        <v>472.5</v>
      </c>
      <c r="R76" s="82" t="n">
        <f aca="false">Q76/21</f>
        <v>22.5</v>
      </c>
      <c r="S76" s="79" t="n">
        <f aca="false">S75+(O76*0.85)-Q76</f>
        <v>3672.5</v>
      </c>
      <c r="T76" s="79" t="n">
        <f aca="false">S76*1000</f>
        <v>3672500</v>
      </c>
    </row>
    <row r="77" customFormat="false" ht="17.25" hidden="false" customHeight="false" outlineLevel="0" collapsed="false">
      <c r="A77" s="78" t="s">
        <v>240</v>
      </c>
      <c r="B77" s="79" t="n">
        <v>40000</v>
      </c>
      <c r="D77" s="80" t="s">
        <v>217</v>
      </c>
      <c r="E77" s="79" t="n">
        <v>700000</v>
      </c>
      <c r="F77" s="79" t="n">
        <f aca="false">E66+SUM(E73:E76)/0.15*0.15</f>
        <v>3200000</v>
      </c>
      <c r="G77" s="81" t="n">
        <f aca="false">F77-F77*0.15</f>
        <v>2720000</v>
      </c>
      <c r="H77" s="81" t="n">
        <f aca="false">$B$81</f>
        <v>350000</v>
      </c>
      <c r="I77" s="81" t="n">
        <f aca="false">O77*300</f>
        <v>210000</v>
      </c>
      <c r="J77" s="81" t="n">
        <v>1000000</v>
      </c>
      <c r="K77" s="81" t="n">
        <f aca="false">G77-H77-I77-J77</f>
        <v>1160000</v>
      </c>
      <c r="L77" s="81"/>
      <c r="M77" s="81" t="n">
        <f aca="false">M76-E77+F77-H77-I77-J77</f>
        <v>7708950</v>
      </c>
      <c r="O77" s="79" t="n">
        <f aca="false">E77/1000</f>
        <v>700</v>
      </c>
      <c r="P77" s="79" t="n">
        <f aca="false">O77/21</f>
        <v>33.3333333333333</v>
      </c>
      <c r="Q77" s="79" t="n">
        <f aca="false">(O65+O66+O75+O74+O73)*0.15</f>
        <v>472.5</v>
      </c>
      <c r="R77" s="82" t="n">
        <f aca="false">Q77/21</f>
        <v>22.5</v>
      </c>
      <c r="S77" s="79" t="n">
        <f aca="false">S76+(O77*0.85)-Q77</f>
        <v>3795</v>
      </c>
      <c r="T77" s="79" t="n">
        <f aca="false">S77*1000</f>
        <v>3795000</v>
      </c>
    </row>
    <row r="78" customFormat="false" ht="17.25" hidden="false" customHeight="false" outlineLevel="0" collapsed="false">
      <c r="A78" s="78" t="s">
        <v>241</v>
      </c>
      <c r="B78" s="79" t="n">
        <v>15000</v>
      </c>
      <c r="D78" s="80" t="s">
        <v>219</v>
      </c>
      <c r="E78" s="79" t="n">
        <v>700000</v>
      </c>
      <c r="F78" s="79" t="n">
        <f aca="false">SUM(E73:E77)/0.15*0.15</f>
        <v>3300000</v>
      </c>
      <c r="G78" s="81" t="n">
        <f aca="false">F78-F78*0.15</f>
        <v>2805000</v>
      </c>
      <c r="H78" s="81" t="n">
        <f aca="false">$B$81</f>
        <v>350000</v>
      </c>
      <c r="I78" s="81" t="n">
        <f aca="false">O78*300</f>
        <v>210000</v>
      </c>
      <c r="J78" s="81" t="n">
        <v>1000000</v>
      </c>
      <c r="K78" s="81" t="n">
        <f aca="false">G78-H78-I78-J78</f>
        <v>1245000</v>
      </c>
      <c r="L78" s="81"/>
      <c r="M78" s="81" t="n">
        <f aca="false">M77-E78+F78-H78-I78-J78</f>
        <v>8748950</v>
      </c>
      <c r="O78" s="79" t="n">
        <f aca="false">E78/1000</f>
        <v>700</v>
      </c>
      <c r="P78" s="79" t="n">
        <f aca="false">O78/21</f>
        <v>33.3333333333333</v>
      </c>
      <c r="Q78" s="79" t="n">
        <f aca="false">SUM(O73:O77)*0.15</f>
        <v>495</v>
      </c>
      <c r="R78" s="82" t="n">
        <f aca="false">Q78/21</f>
        <v>23.5714285714286</v>
      </c>
      <c r="S78" s="79" t="n">
        <f aca="false">S77+(O78*0.85)-Q78</f>
        <v>3895</v>
      </c>
      <c r="T78" s="79" t="n">
        <f aca="false">S78*1000</f>
        <v>3895000</v>
      </c>
    </row>
    <row r="79" customFormat="false" ht="17.25" hidden="false" customHeight="false" outlineLevel="0" collapsed="false">
      <c r="A79" s="78" t="s">
        <v>242</v>
      </c>
      <c r="B79" s="79" t="n">
        <v>15000</v>
      </c>
      <c r="D79" s="80" t="s">
        <v>221</v>
      </c>
      <c r="E79" s="79" t="n">
        <v>700000</v>
      </c>
      <c r="F79" s="79" t="n">
        <f aca="false">SUM(E74:E78)/0.15*0.15</f>
        <v>3350000</v>
      </c>
      <c r="G79" s="81" t="n">
        <f aca="false">F79-F79*0.15</f>
        <v>2847500</v>
      </c>
      <c r="H79" s="81" t="n">
        <f aca="false">$B$81</f>
        <v>350000</v>
      </c>
      <c r="I79" s="81" t="n">
        <f aca="false">O79*300</f>
        <v>210000</v>
      </c>
      <c r="J79" s="81" t="n">
        <v>1000000</v>
      </c>
      <c r="K79" s="81" t="n">
        <f aca="false">G79-H79-I79-J79</f>
        <v>1287500</v>
      </c>
      <c r="L79" s="81"/>
      <c r="M79" s="81" t="n">
        <f aca="false">M78-E79+F79-H79-I79-J79</f>
        <v>9838950</v>
      </c>
      <c r="O79" s="79" t="n">
        <f aca="false">E79/1000</f>
        <v>700</v>
      </c>
      <c r="P79" s="79" t="n">
        <f aca="false">O79/21</f>
        <v>33.3333333333333</v>
      </c>
      <c r="Q79" s="79" t="n">
        <f aca="false">SUM(O74:O78)*0.15</f>
        <v>502.5</v>
      </c>
      <c r="R79" s="82" t="n">
        <f aca="false">Q79/21</f>
        <v>23.9285714285714</v>
      </c>
      <c r="S79" s="79" t="n">
        <f aca="false">S78+(O79*0.85)-Q79</f>
        <v>3987.5</v>
      </c>
      <c r="T79" s="79" t="n">
        <f aca="false">S79*1000</f>
        <v>3987500</v>
      </c>
    </row>
    <row r="80" customFormat="false" ht="17.25" hidden="false" customHeight="false" outlineLevel="0" collapsed="false">
      <c r="A80" s="88" t="s">
        <v>65</v>
      </c>
      <c r="B80" s="79" t="n">
        <v>50000</v>
      </c>
      <c r="D80" s="80" t="s">
        <v>223</v>
      </c>
      <c r="E80" s="79" t="n">
        <v>700000</v>
      </c>
      <c r="F80" s="79" t="n">
        <f aca="false">SUM(E75:E79)/0.15*0.15</f>
        <v>3400000</v>
      </c>
      <c r="G80" s="81" t="n">
        <f aca="false">F80-F80*0.15</f>
        <v>2890000</v>
      </c>
      <c r="H80" s="81" t="n">
        <f aca="false">$B$81</f>
        <v>350000</v>
      </c>
      <c r="I80" s="81" t="n">
        <f aca="false">O80*300</f>
        <v>210000</v>
      </c>
      <c r="J80" s="81" t="n">
        <v>1000000</v>
      </c>
      <c r="K80" s="81" t="n">
        <f aca="false">G80-H80-I80-J80</f>
        <v>1330000</v>
      </c>
      <c r="L80" s="81"/>
      <c r="M80" s="81" t="n">
        <f aca="false">M79-E80+F80-H80-I80-J80</f>
        <v>10978950</v>
      </c>
      <c r="O80" s="79" t="n">
        <f aca="false">E80/1000</f>
        <v>700</v>
      </c>
      <c r="P80" s="79" t="n">
        <f aca="false">O80/21</f>
        <v>33.3333333333333</v>
      </c>
      <c r="Q80" s="79" t="n">
        <f aca="false">SUM(O75:O79)*0.15</f>
        <v>510</v>
      </c>
      <c r="R80" s="82" t="n">
        <f aca="false">Q80/21</f>
        <v>24.2857142857143</v>
      </c>
      <c r="S80" s="79" t="n">
        <f aca="false">S79+(O80*0.85)-Q80</f>
        <v>4072.5</v>
      </c>
      <c r="T80" s="79" t="n">
        <f aca="false">S80*1000</f>
        <v>4072500</v>
      </c>
    </row>
    <row r="81" customFormat="false" ht="17.25" hidden="false" customHeight="false" outlineLevel="0" collapsed="false">
      <c r="A81" s="78" t="s">
        <v>243</v>
      </c>
      <c r="B81" s="79" t="n">
        <f aca="false">SUM(B74:B80)</f>
        <v>350000</v>
      </c>
      <c r="D81" s="80" t="s">
        <v>225</v>
      </c>
      <c r="E81" s="79" t="n">
        <v>750000</v>
      </c>
      <c r="F81" s="79" t="n">
        <f aca="false">SUM(E76:E80)/0.15*0.15</f>
        <v>3450000</v>
      </c>
      <c r="G81" s="81" t="n">
        <f aca="false">F81-F81*0.15</f>
        <v>2932500</v>
      </c>
      <c r="H81" s="81" t="n">
        <f aca="false">$B$81</f>
        <v>350000</v>
      </c>
      <c r="I81" s="81" t="n">
        <f aca="false">O81*300</f>
        <v>225000</v>
      </c>
      <c r="J81" s="81" t="n">
        <v>1000000</v>
      </c>
      <c r="K81" s="81" t="n">
        <f aca="false">G81-H81-I81-J81</f>
        <v>1357500</v>
      </c>
      <c r="L81" s="81"/>
      <c r="M81" s="81" t="n">
        <f aca="false">M80-E81+F81-H81-I81-J81</f>
        <v>12103950</v>
      </c>
      <c r="O81" s="79" t="n">
        <f aca="false">E81/1000</f>
        <v>750</v>
      </c>
      <c r="P81" s="79" t="n">
        <f aca="false">O81/21</f>
        <v>35.7142857142857</v>
      </c>
      <c r="Q81" s="79" t="n">
        <f aca="false">SUM(O76:O80)*0.15</f>
        <v>517.5</v>
      </c>
      <c r="R81" s="82" t="n">
        <f aca="false">Q81/21</f>
        <v>24.6428571428571</v>
      </c>
      <c r="S81" s="79" t="n">
        <f aca="false">S80+(O81*0.85)-Q81</f>
        <v>4192.5</v>
      </c>
      <c r="T81" s="79" t="n">
        <f aca="false">S81*1000</f>
        <v>4192500</v>
      </c>
    </row>
    <row r="82" customFormat="false" ht="17.25" hidden="false" customHeight="false" outlineLevel="0" collapsed="false">
      <c r="D82" s="80" t="s">
        <v>227</v>
      </c>
      <c r="E82" s="79" t="n">
        <v>750000</v>
      </c>
      <c r="F82" s="79" t="n">
        <f aca="false">SUM(E77:E81)/0.15*0.15</f>
        <v>3550000</v>
      </c>
      <c r="G82" s="81" t="n">
        <f aca="false">F82-F82*0.15</f>
        <v>3017500</v>
      </c>
      <c r="H82" s="81" t="n">
        <f aca="false">$B$81</f>
        <v>350000</v>
      </c>
      <c r="I82" s="81" t="n">
        <f aca="false">O82*300</f>
        <v>225000</v>
      </c>
      <c r="J82" s="81" t="n">
        <v>1000000</v>
      </c>
      <c r="K82" s="81" t="n">
        <f aca="false">G82-H82-I82-J82</f>
        <v>1442500</v>
      </c>
      <c r="L82" s="81"/>
      <c r="M82" s="81" t="n">
        <f aca="false">M81-E82+F82-H82-I82-J82</f>
        <v>13328950</v>
      </c>
      <c r="O82" s="79" t="n">
        <f aca="false">E82/1000</f>
        <v>750</v>
      </c>
      <c r="P82" s="79" t="n">
        <f aca="false">O82/21</f>
        <v>35.7142857142857</v>
      </c>
      <c r="Q82" s="79" t="n">
        <f aca="false">SUM(O77:O81)*0.15</f>
        <v>532.5</v>
      </c>
      <c r="R82" s="82" t="n">
        <f aca="false">Q82/21</f>
        <v>25.3571428571429</v>
      </c>
      <c r="S82" s="79" t="n">
        <f aca="false">S81+(O82*0.85)-Q82</f>
        <v>4297.5</v>
      </c>
      <c r="T82" s="79" t="n">
        <f aca="false">S82*1000</f>
        <v>4297500</v>
      </c>
    </row>
    <row r="83" customFormat="false" ht="17.25" hidden="false" customHeight="false" outlineLevel="0" collapsed="false">
      <c r="D83" s="80" t="s">
        <v>228</v>
      </c>
      <c r="E83" s="79" t="n">
        <v>750000</v>
      </c>
      <c r="F83" s="79" t="n">
        <f aca="false">SUM(E78:E82)/0.15*0.15</f>
        <v>3600000</v>
      </c>
      <c r="G83" s="81" t="n">
        <f aca="false">F83-F83*0.15</f>
        <v>3060000</v>
      </c>
      <c r="H83" s="81" t="n">
        <f aca="false">$B$81</f>
        <v>350000</v>
      </c>
      <c r="I83" s="81" t="n">
        <f aca="false">O83*300</f>
        <v>225000</v>
      </c>
      <c r="J83" s="81" t="n">
        <v>1000000</v>
      </c>
      <c r="K83" s="81" t="n">
        <f aca="false">G83-H83-I83-J83</f>
        <v>1485000</v>
      </c>
      <c r="L83" s="81"/>
      <c r="M83" s="81" t="n">
        <f aca="false">M82-E83+F83-H83-I83-J83</f>
        <v>14603950</v>
      </c>
      <c r="O83" s="79" t="n">
        <f aca="false">E83/1000</f>
        <v>750</v>
      </c>
      <c r="P83" s="79" t="n">
        <f aca="false">O83/21</f>
        <v>35.7142857142857</v>
      </c>
      <c r="Q83" s="79" t="n">
        <f aca="false">SUM(O78:O82)*0.15</f>
        <v>540</v>
      </c>
      <c r="R83" s="82" t="n">
        <f aca="false">Q83/21</f>
        <v>25.7142857142857</v>
      </c>
      <c r="S83" s="79" t="n">
        <f aca="false">S82+(O83*0.85)-Q83</f>
        <v>4395</v>
      </c>
      <c r="T83" s="79" t="n">
        <f aca="false">S83*1000</f>
        <v>4395000</v>
      </c>
    </row>
    <row r="84" customFormat="false" ht="17.25" hidden="false" customHeight="false" outlineLevel="0" collapsed="false">
      <c r="D84" s="80" t="s">
        <v>229</v>
      </c>
      <c r="E84" s="79" t="n">
        <v>750000</v>
      </c>
      <c r="F84" s="79" t="n">
        <f aca="false">SUM(E79:E83)/0.15*0.15</f>
        <v>3650000</v>
      </c>
      <c r="G84" s="81" t="n">
        <f aca="false">F84-F84*0.15</f>
        <v>3102500</v>
      </c>
      <c r="H84" s="81" t="n">
        <f aca="false">$B$81</f>
        <v>350000</v>
      </c>
      <c r="I84" s="81" t="n">
        <f aca="false">O84*300</f>
        <v>225000</v>
      </c>
      <c r="J84" s="81" t="n">
        <v>1000000</v>
      </c>
      <c r="K84" s="81" t="n">
        <f aca="false">G84-H84-I84-J84</f>
        <v>1527500</v>
      </c>
      <c r="L84" s="81"/>
      <c r="M84" s="81" t="n">
        <f aca="false">M83-E84+F84-H84-I84-J84</f>
        <v>15928950</v>
      </c>
      <c r="O84" s="79" t="n">
        <f aca="false">E84/1000</f>
        <v>750</v>
      </c>
      <c r="P84" s="79" t="n">
        <f aca="false">O84/21</f>
        <v>35.7142857142857</v>
      </c>
      <c r="Q84" s="79" t="n">
        <f aca="false">SUM(O79:O83)*0.15</f>
        <v>547.5</v>
      </c>
      <c r="R84" s="82" t="n">
        <f aca="false">Q84/21</f>
        <v>26.0714285714286</v>
      </c>
      <c r="S84" s="79" t="n">
        <f aca="false">S83+(O84*0.85)-Q84</f>
        <v>4485</v>
      </c>
      <c r="T84" s="79" t="n">
        <f aca="false">S84*1000</f>
        <v>4485000</v>
      </c>
    </row>
    <row r="85" customFormat="false" ht="17.25" hidden="false" customHeight="false" outlineLevel="0" collapsed="false">
      <c r="D85" s="80" t="s">
        <v>230</v>
      </c>
      <c r="E85" s="79" t="n">
        <f aca="false">SUM(E73:E84)</f>
        <v>8400000</v>
      </c>
      <c r="F85" s="79" t="n">
        <f aca="false">SUM(F73:F84)</f>
        <v>39750000</v>
      </c>
      <c r="G85" s="81" t="n">
        <f aca="false">SUM(G73:G84)</f>
        <v>33787500</v>
      </c>
      <c r="H85" s="81" t="n">
        <f aca="false">SUM(H73:H84)</f>
        <v>4200000</v>
      </c>
      <c r="I85" s="81" t="n">
        <f aca="false">SUM(I73:I84)</f>
        <v>2520000</v>
      </c>
      <c r="J85" s="81" t="n">
        <f aca="false">SUM(J73:J84)</f>
        <v>12000000</v>
      </c>
      <c r="K85" s="81" t="n">
        <f aca="false">SUM(K73:K84)</f>
        <v>15067500</v>
      </c>
      <c r="L85" s="81" t="n">
        <f aca="false">K85*0.34</f>
        <v>5122950</v>
      </c>
      <c r="M85" s="81" t="n">
        <f aca="false">M84-L85</f>
        <v>10806000</v>
      </c>
      <c r="O85" s="79" t="n">
        <f aca="false">SUM(O73:O84)</f>
        <v>8400</v>
      </c>
      <c r="P85" s="79" t="n">
        <f aca="false">O85/252</f>
        <v>33.3333333333333</v>
      </c>
      <c r="Q85" s="79" t="n">
        <f aca="false">SUM(Q73:Q84)</f>
        <v>5955</v>
      </c>
      <c r="R85" s="82" t="n">
        <f aca="false">Q85/252</f>
        <v>23.6309523809524</v>
      </c>
      <c r="S85" s="79" t="n">
        <f aca="false">S84</f>
        <v>4485</v>
      </c>
      <c r="T85" s="79" t="n">
        <f aca="false">S85*1000</f>
        <v>4485000</v>
      </c>
    </row>
    <row r="86" customFormat="false" ht="17.25" hidden="false" customHeight="false" outlineLevel="0" collapsed="false">
      <c r="G86" s="85" t="n">
        <f aca="false">G85/F85</f>
        <v>0.85</v>
      </c>
      <c r="K86" s="85" t="n">
        <f aca="false">K85/F85</f>
        <v>0.379056603773585</v>
      </c>
      <c r="L86" s="85"/>
      <c r="M86" s="85"/>
    </row>
    <row r="88" customFormat="false" ht="17.25" hidden="false" customHeight="false" outlineLevel="0" collapsed="false">
      <c r="J88" s="71" t="s">
        <v>252</v>
      </c>
    </row>
    <row r="89" customFormat="false" ht="17.25" hidden="false" customHeight="false" outlineLevel="0" collapsed="false">
      <c r="J89" s="71" t="s">
        <v>253</v>
      </c>
    </row>
    <row r="90" customFormat="false" ht="17.25" hidden="false" customHeight="false" outlineLevel="0" collapsed="false">
      <c r="A90" s="74" t="s">
        <v>233</v>
      </c>
      <c r="B90" s="74"/>
      <c r="D90" s="6" t="s">
        <v>254</v>
      </c>
      <c r="E90" s="87" t="s">
        <v>192</v>
      </c>
      <c r="F90" s="87" t="s">
        <v>193</v>
      </c>
      <c r="G90" s="6" t="s">
        <v>194</v>
      </c>
      <c r="H90" s="6" t="s">
        <v>195</v>
      </c>
      <c r="I90" s="6" t="s">
        <v>196</v>
      </c>
      <c r="J90" s="74" t="s">
        <v>197</v>
      </c>
      <c r="K90" s="6" t="s">
        <v>199</v>
      </c>
      <c r="L90" s="6" t="s">
        <v>235</v>
      </c>
      <c r="M90" s="6" t="s">
        <v>236</v>
      </c>
      <c r="O90" s="87" t="s">
        <v>202</v>
      </c>
      <c r="P90" s="87" t="s">
        <v>203</v>
      </c>
      <c r="Q90" s="87" t="s">
        <v>204</v>
      </c>
      <c r="R90" s="87" t="s">
        <v>205</v>
      </c>
      <c r="S90" s="87" t="s">
        <v>206</v>
      </c>
      <c r="T90" s="87" t="s">
        <v>207</v>
      </c>
    </row>
    <row r="91" customFormat="false" ht="17.25" hidden="false" customHeight="false" outlineLevel="0" collapsed="false">
      <c r="A91" s="74"/>
      <c r="B91" s="74"/>
      <c r="D91" s="80" t="s">
        <v>209</v>
      </c>
      <c r="E91" s="79" t="n">
        <v>800000</v>
      </c>
      <c r="F91" s="79" t="n">
        <f aca="false">(E80+E81+E84+E83+E82)/0.15*0.15</f>
        <v>3700000</v>
      </c>
      <c r="G91" s="81" t="n">
        <f aca="false">F91-F91*0.15</f>
        <v>3145000</v>
      </c>
      <c r="H91" s="81" t="n">
        <f aca="false">$B$99</f>
        <v>400000</v>
      </c>
      <c r="I91" s="81" t="n">
        <f aca="false">O91*300</f>
        <v>240000</v>
      </c>
      <c r="J91" s="81" t="n">
        <v>1400000</v>
      </c>
      <c r="K91" s="81" t="n">
        <f aca="false">G91-H91-I91-J91</f>
        <v>1105000</v>
      </c>
      <c r="L91" s="81"/>
      <c r="M91" s="81" t="n">
        <f aca="false">M85-E91+F91-H91-I91-J91</f>
        <v>11666000</v>
      </c>
      <c r="O91" s="79" t="n">
        <f aca="false">E91/1000</f>
        <v>800</v>
      </c>
      <c r="P91" s="79" t="n">
        <f aca="false">O91/21</f>
        <v>38.0952380952381</v>
      </c>
      <c r="Q91" s="79" t="n">
        <f aca="false">(O80+O84+O83+O82+O81)*0.15</f>
        <v>555</v>
      </c>
      <c r="R91" s="82" t="n">
        <f aca="false">Q91/21</f>
        <v>26.4285714285714</v>
      </c>
      <c r="S91" s="79" t="n">
        <f aca="false">S85+(O91*0.85)-Q91</f>
        <v>4610</v>
      </c>
      <c r="T91" s="79" t="n">
        <f aca="false">S91*1000</f>
        <v>4610000</v>
      </c>
    </row>
    <row r="92" customFormat="false" ht="17.25" hidden="false" customHeight="false" outlineLevel="0" collapsed="false">
      <c r="A92" s="78" t="s">
        <v>237</v>
      </c>
      <c r="B92" s="79" t="n">
        <v>150000</v>
      </c>
      <c r="D92" s="80" t="s">
        <v>211</v>
      </c>
      <c r="E92" s="79" t="n">
        <v>800000</v>
      </c>
      <c r="F92" s="79" t="n">
        <f aca="false">(E81+E82+E91+E84+E83)/0.15*0.15</f>
        <v>3800000</v>
      </c>
      <c r="G92" s="81" t="n">
        <f aca="false">F92-F92*0.15</f>
        <v>3230000</v>
      </c>
      <c r="H92" s="81" t="n">
        <v>400000</v>
      </c>
      <c r="I92" s="81" t="n">
        <f aca="false">O92*300</f>
        <v>240000</v>
      </c>
      <c r="J92" s="81" t="n">
        <v>1400000</v>
      </c>
      <c r="K92" s="81" t="n">
        <f aca="false">G92-H92-I92-J92</f>
        <v>1190000</v>
      </c>
      <c r="L92" s="81"/>
      <c r="M92" s="81" t="n">
        <f aca="false">M91-E92+F92-H92-I92-J92</f>
        <v>12626000</v>
      </c>
      <c r="O92" s="79" t="n">
        <f aca="false">E92/1000</f>
        <v>800</v>
      </c>
      <c r="P92" s="79" t="n">
        <f aca="false">O92/21</f>
        <v>38.0952380952381</v>
      </c>
      <c r="Q92" s="79" t="n">
        <f aca="false">(O81+O91+O84+O83+O82)*0.15</f>
        <v>570</v>
      </c>
      <c r="R92" s="82" t="n">
        <f aca="false">Q92/21</f>
        <v>27.1428571428571</v>
      </c>
      <c r="S92" s="79" t="n">
        <f aca="false">S91+(O92*0.85)-Q92</f>
        <v>4720</v>
      </c>
      <c r="T92" s="79" t="n">
        <f aca="false">S92*1000</f>
        <v>4720000</v>
      </c>
    </row>
    <row r="93" customFormat="false" ht="17.25" hidden="false" customHeight="false" outlineLevel="0" collapsed="false">
      <c r="A93" s="78" t="s">
        <v>238</v>
      </c>
      <c r="B93" s="79" t="n">
        <v>30000</v>
      </c>
      <c r="D93" s="80" t="s">
        <v>213</v>
      </c>
      <c r="E93" s="79" t="n">
        <v>800000</v>
      </c>
      <c r="F93" s="79" t="n">
        <f aca="false">(E82+E83+E92+E91+E84)/0.15*0.15</f>
        <v>3850000</v>
      </c>
      <c r="G93" s="81" t="n">
        <f aca="false">F93-F93*0.15</f>
        <v>3272500</v>
      </c>
      <c r="H93" s="81" t="n">
        <v>400000</v>
      </c>
      <c r="I93" s="81" t="n">
        <f aca="false">O93*300</f>
        <v>240000</v>
      </c>
      <c r="J93" s="81" t="n">
        <v>1400000</v>
      </c>
      <c r="K93" s="81" t="n">
        <f aca="false">G93-H93-I93-J93</f>
        <v>1232500</v>
      </c>
      <c r="L93" s="81"/>
      <c r="M93" s="81" t="n">
        <f aca="false">M92-E93+F93-H93-I93-J93</f>
        <v>13636000</v>
      </c>
      <c r="O93" s="79" t="n">
        <f aca="false">E93/1000</f>
        <v>800</v>
      </c>
      <c r="P93" s="79" t="n">
        <f aca="false">O93/21</f>
        <v>38.0952380952381</v>
      </c>
      <c r="Q93" s="79" t="n">
        <f aca="false">(O82+O83+O92+O91+O84)*0.15</f>
        <v>577.5</v>
      </c>
      <c r="R93" s="82" t="n">
        <f aca="false">Q93/21</f>
        <v>27.5</v>
      </c>
      <c r="S93" s="79" t="n">
        <f aca="false">S92+(O93*0.85)-Q93</f>
        <v>4822.5</v>
      </c>
      <c r="T93" s="79" t="n">
        <f aca="false">S93*1000</f>
        <v>4822500</v>
      </c>
    </row>
    <row r="94" customFormat="false" ht="17.25" hidden="false" customHeight="false" outlineLevel="0" collapsed="false">
      <c r="A94" s="78" t="s">
        <v>239</v>
      </c>
      <c r="B94" s="79" t="n">
        <v>50000</v>
      </c>
      <c r="D94" s="80" t="s">
        <v>215</v>
      </c>
      <c r="E94" s="79" t="n">
        <v>800000</v>
      </c>
      <c r="F94" s="79" t="n">
        <f aca="false">(E83+E84+E93+E92+E91)/0.15*0.15</f>
        <v>3900000</v>
      </c>
      <c r="G94" s="81" t="n">
        <f aca="false">F94-F94*0.15</f>
        <v>3315000</v>
      </c>
      <c r="H94" s="81" t="n">
        <v>400000</v>
      </c>
      <c r="I94" s="81" t="n">
        <f aca="false">O94*300</f>
        <v>240000</v>
      </c>
      <c r="J94" s="81" t="n">
        <v>1400000</v>
      </c>
      <c r="K94" s="81" t="n">
        <f aca="false">G94-H94-I94-J94</f>
        <v>1275000</v>
      </c>
      <c r="L94" s="81"/>
      <c r="M94" s="81" t="n">
        <f aca="false">M93-E94+F94-H94-I94-J94</f>
        <v>14696000</v>
      </c>
      <c r="O94" s="79" t="n">
        <f aca="false">E94/1000</f>
        <v>800</v>
      </c>
      <c r="P94" s="79" t="n">
        <f aca="false">O94/21</f>
        <v>38.0952380952381</v>
      </c>
      <c r="Q94" s="79" t="n">
        <f aca="false">(O83+O84+O93+O92+O91)*0.15</f>
        <v>585</v>
      </c>
      <c r="R94" s="82" t="n">
        <f aca="false">Q94/21</f>
        <v>27.8571428571429</v>
      </c>
      <c r="S94" s="79" t="n">
        <f aca="false">S93+(O94*0.85)-Q94</f>
        <v>4917.5</v>
      </c>
      <c r="T94" s="79" t="n">
        <f aca="false">S94*1000</f>
        <v>4917500</v>
      </c>
    </row>
    <row r="95" customFormat="false" ht="17.25" hidden="false" customHeight="false" outlineLevel="0" collapsed="false">
      <c r="A95" s="78" t="s">
        <v>240</v>
      </c>
      <c r="B95" s="79" t="n">
        <v>60000</v>
      </c>
      <c r="D95" s="80" t="s">
        <v>217</v>
      </c>
      <c r="E95" s="79" t="n">
        <v>850000</v>
      </c>
      <c r="F95" s="79" t="n">
        <f aca="false">E84+SUM(E91:E94)/0.15*0.15</f>
        <v>3950000</v>
      </c>
      <c r="G95" s="81" t="n">
        <f aca="false">F95-F95*0.15</f>
        <v>3357500</v>
      </c>
      <c r="H95" s="81" t="n">
        <v>400000</v>
      </c>
      <c r="I95" s="81" t="n">
        <f aca="false">O95*300</f>
        <v>255000</v>
      </c>
      <c r="J95" s="81" t="n">
        <v>1400000</v>
      </c>
      <c r="K95" s="81" t="n">
        <f aca="false">G95-H95-I95-J95</f>
        <v>1302500</v>
      </c>
      <c r="L95" s="81"/>
      <c r="M95" s="81" t="n">
        <f aca="false">M94-E95+F95-H95-I95-J95</f>
        <v>15741000</v>
      </c>
      <c r="O95" s="79" t="n">
        <f aca="false">E95/1000</f>
        <v>850</v>
      </c>
      <c r="P95" s="79" t="n">
        <f aca="false">O95/21</f>
        <v>40.4761904761905</v>
      </c>
      <c r="Q95" s="79" t="n">
        <f aca="false">(O83+O84+O93+O92+O91)*0.15</f>
        <v>585</v>
      </c>
      <c r="R95" s="82" t="n">
        <f aca="false">Q95/21</f>
        <v>27.8571428571429</v>
      </c>
      <c r="S95" s="79" t="n">
        <f aca="false">S94+(O95*0.85)-Q95</f>
        <v>5055</v>
      </c>
      <c r="T95" s="79" t="n">
        <f aca="false">S95*1000</f>
        <v>5055000</v>
      </c>
    </row>
    <row r="96" customFormat="false" ht="17.25" hidden="false" customHeight="false" outlineLevel="0" collapsed="false">
      <c r="A96" s="78" t="s">
        <v>241</v>
      </c>
      <c r="B96" s="79" t="n">
        <v>30000</v>
      </c>
      <c r="D96" s="80" t="s">
        <v>219</v>
      </c>
      <c r="E96" s="79" t="n">
        <v>850000</v>
      </c>
      <c r="F96" s="79" t="n">
        <f aca="false">SUM(E91:E95)/0.15*0.15</f>
        <v>4050000</v>
      </c>
      <c r="G96" s="81" t="n">
        <f aca="false">F96-F96*0.15</f>
        <v>3442500</v>
      </c>
      <c r="H96" s="81" t="n">
        <v>400000</v>
      </c>
      <c r="I96" s="81" t="n">
        <f aca="false">O96*300</f>
        <v>255000</v>
      </c>
      <c r="J96" s="81" t="n">
        <v>1400000</v>
      </c>
      <c r="K96" s="81" t="n">
        <f aca="false">G96-H96-I96-J96</f>
        <v>1387500</v>
      </c>
      <c r="L96" s="81"/>
      <c r="M96" s="81" t="n">
        <f aca="false">M95-E96+F96-H96-I96-J96</f>
        <v>16886000</v>
      </c>
      <c r="O96" s="79" t="n">
        <f aca="false">E96/1000</f>
        <v>850</v>
      </c>
      <c r="P96" s="79" t="n">
        <f aca="false">O96/21</f>
        <v>40.4761904761905</v>
      </c>
      <c r="Q96" s="79" t="n">
        <f aca="false">SUM(O91:O95)*0.15</f>
        <v>607.5</v>
      </c>
      <c r="R96" s="82" t="n">
        <f aca="false">Q96/21</f>
        <v>28.9285714285714</v>
      </c>
      <c r="S96" s="79" t="n">
        <f aca="false">S95+(O96*0.85)-Q96</f>
        <v>5170</v>
      </c>
      <c r="T96" s="79" t="n">
        <f aca="false">S96*1000</f>
        <v>5170000</v>
      </c>
    </row>
    <row r="97" customFormat="false" ht="17.25" hidden="false" customHeight="false" outlineLevel="0" collapsed="false">
      <c r="A97" s="78" t="s">
        <v>242</v>
      </c>
      <c r="B97" s="79" t="n">
        <v>30000</v>
      </c>
      <c r="D97" s="80" t="s">
        <v>221</v>
      </c>
      <c r="E97" s="79" t="n">
        <v>850000</v>
      </c>
      <c r="F97" s="79" t="n">
        <f aca="false">SUM(E92:E96)/0.15*0.15</f>
        <v>4100000</v>
      </c>
      <c r="G97" s="81" t="n">
        <f aca="false">F97-F97*0.15</f>
        <v>3485000</v>
      </c>
      <c r="H97" s="81" t="n">
        <v>400000</v>
      </c>
      <c r="I97" s="81" t="n">
        <f aca="false">O97*300</f>
        <v>255000</v>
      </c>
      <c r="J97" s="81" t="n">
        <v>1400000</v>
      </c>
      <c r="K97" s="81" t="n">
        <f aca="false">G97-H97-I97-J97</f>
        <v>1430000</v>
      </c>
      <c r="L97" s="81"/>
      <c r="M97" s="81" t="n">
        <f aca="false">M96-E97+F97-H97-I97-J97</f>
        <v>18081000</v>
      </c>
      <c r="O97" s="79" t="n">
        <f aca="false">E97/1000</f>
        <v>850</v>
      </c>
      <c r="P97" s="79" t="n">
        <f aca="false">O97/21</f>
        <v>40.4761904761905</v>
      </c>
      <c r="Q97" s="79" t="n">
        <f aca="false">SUM(O92:O96)*0.15</f>
        <v>615</v>
      </c>
      <c r="R97" s="82" t="n">
        <f aca="false">Q97/21</f>
        <v>29.2857142857143</v>
      </c>
      <c r="S97" s="79" t="n">
        <f aca="false">S96+(O97*0.85)-Q97</f>
        <v>5277.5</v>
      </c>
      <c r="T97" s="79" t="n">
        <f aca="false">S97*1000</f>
        <v>5277500</v>
      </c>
    </row>
    <row r="98" customFormat="false" ht="17.25" hidden="false" customHeight="false" outlineLevel="0" collapsed="false">
      <c r="A98" s="88" t="s">
        <v>65</v>
      </c>
      <c r="B98" s="79" t="n">
        <v>50000</v>
      </c>
      <c r="D98" s="80" t="s">
        <v>223</v>
      </c>
      <c r="E98" s="79" t="n">
        <v>850000</v>
      </c>
      <c r="F98" s="79" t="n">
        <f aca="false">SUM(E93:E97)/0.15*0.15</f>
        <v>4150000</v>
      </c>
      <c r="G98" s="81" t="n">
        <f aca="false">F98-F98*0.15</f>
        <v>3527500</v>
      </c>
      <c r="H98" s="81" t="n">
        <v>400000</v>
      </c>
      <c r="I98" s="81" t="n">
        <f aca="false">O98*300</f>
        <v>255000</v>
      </c>
      <c r="J98" s="81" t="n">
        <v>1400000</v>
      </c>
      <c r="K98" s="81" t="n">
        <f aca="false">G98-H98-I98-J98</f>
        <v>1472500</v>
      </c>
      <c r="L98" s="81"/>
      <c r="M98" s="81" t="n">
        <f aca="false">M97-E98+F98-H98-I98-J98</f>
        <v>19326000</v>
      </c>
      <c r="O98" s="79" t="n">
        <f aca="false">E98/1000</f>
        <v>850</v>
      </c>
      <c r="P98" s="79" t="n">
        <f aca="false">O98/21</f>
        <v>40.4761904761905</v>
      </c>
      <c r="Q98" s="79" t="n">
        <f aca="false">SUM(O93:O97)*0.15</f>
        <v>622.5</v>
      </c>
      <c r="R98" s="82" t="n">
        <f aca="false">Q98/21</f>
        <v>29.6428571428571</v>
      </c>
      <c r="S98" s="79" t="n">
        <f aca="false">S97+(O98*0.85)-Q98</f>
        <v>5377.5</v>
      </c>
      <c r="T98" s="79" t="n">
        <f aca="false">S98*1000</f>
        <v>5377500</v>
      </c>
    </row>
    <row r="99" customFormat="false" ht="17.25" hidden="false" customHeight="false" outlineLevel="0" collapsed="false">
      <c r="A99" s="78" t="s">
        <v>243</v>
      </c>
      <c r="B99" s="79" t="n">
        <f aca="false">SUM(B92:B98)</f>
        <v>400000</v>
      </c>
      <c r="D99" s="80" t="s">
        <v>225</v>
      </c>
      <c r="E99" s="79" t="n">
        <v>900000</v>
      </c>
      <c r="F99" s="79" t="n">
        <f aca="false">SUM(E94:E98)/0.15*0.15</f>
        <v>4200000</v>
      </c>
      <c r="G99" s="81" t="n">
        <f aca="false">F99-F99*0.15</f>
        <v>3570000</v>
      </c>
      <c r="H99" s="81" t="n">
        <v>400000</v>
      </c>
      <c r="I99" s="81" t="n">
        <f aca="false">O99*300</f>
        <v>270000</v>
      </c>
      <c r="J99" s="81" t="n">
        <v>1400000</v>
      </c>
      <c r="K99" s="81" t="n">
        <f aca="false">G99-H99-I99-J99</f>
        <v>1500000</v>
      </c>
      <c r="L99" s="81"/>
      <c r="M99" s="81" t="n">
        <f aca="false">M98-E99+F99-H99-I99-J99</f>
        <v>20556000</v>
      </c>
      <c r="O99" s="79" t="n">
        <f aca="false">E99/1000</f>
        <v>900</v>
      </c>
      <c r="P99" s="79" t="n">
        <f aca="false">O99/21</f>
        <v>42.8571428571429</v>
      </c>
      <c r="Q99" s="79" t="n">
        <f aca="false">SUM(O94:O98)*0.15</f>
        <v>630</v>
      </c>
      <c r="R99" s="82" t="n">
        <f aca="false">Q99/21</f>
        <v>30</v>
      </c>
      <c r="S99" s="79" t="n">
        <f aca="false">S98+(O99*0.85)-Q99</f>
        <v>5512.5</v>
      </c>
      <c r="T99" s="79" t="n">
        <f aca="false">S99*1000</f>
        <v>5512500</v>
      </c>
    </row>
    <row r="100" customFormat="false" ht="17.25" hidden="false" customHeight="false" outlineLevel="0" collapsed="false">
      <c r="D100" s="80" t="s">
        <v>227</v>
      </c>
      <c r="E100" s="79" t="n">
        <v>900000</v>
      </c>
      <c r="F100" s="79" t="n">
        <f aca="false">SUM(E95:E99)/0.15*0.15</f>
        <v>4300000</v>
      </c>
      <c r="G100" s="81" t="n">
        <f aca="false">F100-F100*0.15</f>
        <v>3655000</v>
      </c>
      <c r="H100" s="81" t="n">
        <v>400000</v>
      </c>
      <c r="I100" s="81" t="n">
        <f aca="false">O100*300</f>
        <v>270000</v>
      </c>
      <c r="J100" s="81" t="n">
        <v>1400000</v>
      </c>
      <c r="K100" s="81" t="n">
        <f aca="false">G100-H100-I100-J100</f>
        <v>1585000</v>
      </c>
      <c r="L100" s="81"/>
      <c r="M100" s="81" t="n">
        <f aca="false">M99-E100+F100-H100-I100-J100</f>
        <v>21886000</v>
      </c>
      <c r="O100" s="79" t="n">
        <f aca="false">E100/1000</f>
        <v>900</v>
      </c>
      <c r="P100" s="79" t="n">
        <f aca="false">O100/21</f>
        <v>42.8571428571429</v>
      </c>
      <c r="Q100" s="79" t="n">
        <f aca="false">SUM(O95:O99)*0.15</f>
        <v>645</v>
      </c>
      <c r="R100" s="82" t="n">
        <f aca="false">Q100/21</f>
        <v>30.7142857142857</v>
      </c>
      <c r="S100" s="79" t="n">
        <f aca="false">S99+(O100*0.85)-Q100</f>
        <v>5632.5</v>
      </c>
      <c r="T100" s="79" t="n">
        <f aca="false">S100*1000</f>
        <v>5632500</v>
      </c>
    </row>
    <row r="101" customFormat="false" ht="17.25" hidden="false" customHeight="false" outlineLevel="0" collapsed="false">
      <c r="D101" s="80" t="s">
        <v>228</v>
      </c>
      <c r="E101" s="79" t="n">
        <v>900000</v>
      </c>
      <c r="F101" s="79" t="n">
        <f aca="false">SUM(E96:E100)/0.15*0.15</f>
        <v>4350000</v>
      </c>
      <c r="G101" s="81" t="n">
        <f aca="false">F101-F101*0.15</f>
        <v>3697500</v>
      </c>
      <c r="H101" s="81" t="n">
        <v>400000</v>
      </c>
      <c r="I101" s="81" t="n">
        <f aca="false">O101*300</f>
        <v>270000</v>
      </c>
      <c r="J101" s="81" t="n">
        <v>1400000</v>
      </c>
      <c r="K101" s="81" t="n">
        <f aca="false">G101-H101-I101-J101</f>
        <v>1627500</v>
      </c>
      <c r="L101" s="81"/>
      <c r="M101" s="81" t="n">
        <f aca="false">M100-E101+F101-H101-I101-J101</f>
        <v>23266000</v>
      </c>
      <c r="O101" s="79" t="n">
        <f aca="false">E101/1000</f>
        <v>900</v>
      </c>
      <c r="P101" s="79" t="n">
        <f aca="false">O101/21</f>
        <v>42.8571428571429</v>
      </c>
      <c r="Q101" s="79" t="n">
        <f aca="false">SUM(O96:O100)*0.15</f>
        <v>652.5</v>
      </c>
      <c r="R101" s="82" t="n">
        <f aca="false">Q101/21</f>
        <v>31.0714285714286</v>
      </c>
      <c r="S101" s="79" t="n">
        <f aca="false">S100+(O101*0.85)-Q101</f>
        <v>5745</v>
      </c>
      <c r="T101" s="79" t="n">
        <f aca="false">S101*1000</f>
        <v>5745000</v>
      </c>
    </row>
    <row r="102" customFormat="false" ht="17.25" hidden="false" customHeight="false" outlineLevel="0" collapsed="false">
      <c r="D102" s="80" t="s">
        <v>229</v>
      </c>
      <c r="E102" s="79" t="n">
        <v>900000</v>
      </c>
      <c r="F102" s="79" t="n">
        <f aca="false">SUM(E97:E101)/0.15*0.15</f>
        <v>4400000</v>
      </c>
      <c r="G102" s="81" t="n">
        <f aca="false">F102-F102*0.15</f>
        <v>3740000</v>
      </c>
      <c r="H102" s="81" t="n">
        <v>400000</v>
      </c>
      <c r="I102" s="81" t="n">
        <f aca="false">O102*300</f>
        <v>270000</v>
      </c>
      <c r="J102" s="81" t="n">
        <v>1400000</v>
      </c>
      <c r="K102" s="81" t="n">
        <f aca="false">G102-H102-I102-J102</f>
        <v>1670000</v>
      </c>
      <c r="L102" s="81"/>
      <c r="M102" s="81" t="n">
        <f aca="false">M101-E102+F102-H102-I102-J102</f>
        <v>24696000</v>
      </c>
      <c r="O102" s="79" t="n">
        <f aca="false">E102/1000</f>
        <v>900</v>
      </c>
      <c r="P102" s="79" t="n">
        <f aca="false">O102/21</f>
        <v>42.8571428571429</v>
      </c>
      <c r="Q102" s="79" t="n">
        <f aca="false">SUM(O97:O101)*0.15</f>
        <v>660</v>
      </c>
      <c r="R102" s="82" t="n">
        <f aca="false">Q102/21</f>
        <v>31.4285714285714</v>
      </c>
      <c r="S102" s="79" t="n">
        <f aca="false">S101+(O102*0.85)-Q102</f>
        <v>5850</v>
      </c>
      <c r="T102" s="79" t="n">
        <f aca="false">S102*1000</f>
        <v>5850000</v>
      </c>
    </row>
    <row r="103" customFormat="false" ht="17.25" hidden="false" customHeight="false" outlineLevel="0" collapsed="false">
      <c r="D103" s="80" t="s">
        <v>230</v>
      </c>
      <c r="E103" s="79" t="n">
        <f aca="false">SUM(E91:E102)</f>
        <v>10200000</v>
      </c>
      <c r="F103" s="79" t="n">
        <f aca="false">SUM(F91:F102)</f>
        <v>48750000</v>
      </c>
      <c r="G103" s="81" t="n">
        <f aca="false">SUM(G91:G102)</f>
        <v>41437500</v>
      </c>
      <c r="H103" s="81" t="n">
        <f aca="false">SUM(H91:H102)</f>
        <v>4800000</v>
      </c>
      <c r="I103" s="81" t="n">
        <f aca="false">SUM(I91:I102)</f>
        <v>3060000</v>
      </c>
      <c r="J103" s="81" t="n">
        <f aca="false">SUM(J91:J102)</f>
        <v>16800000</v>
      </c>
      <c r="K103" s="81" t="n">
        <f aca="false">SUM(K91:K102)</f>
        <v>16777500</v>
      </c>
      <c r="L103" s="81" t="n">
        <f aca="false">K103*0.34</f>
        <v>5704350</v>
      </c>
      <c r="M103" s="81" t="n">
        <f aca="false">M102-L103</f>
        <v>18991650</v>
      </c>
      <c r="O103" s="79" t="n">
        <f aca="false">SUM(O91:O102)</f>
        <v>10200</v>
      </c>
      <c r="P103" s="79" t="n">
        <f aca="false">O103/252</f>
        <v>40.4761904761905</v>
      </c>
      <c r="Q103" s="79" t="n">
        <f aca="false">SUM(Q91:Q102)</f>
        <v>7305</v>
      </c>
      <c r="R103" s="82" t="n">
        <f aca="false">Q103/252</f>
        <v>28.9880952380952</v>
      </c>
      <c r="S103" s="79" t="n">
        <f aca="false">S102</f>
        <v>5850</v>
      </c>
      <c r="T103" s="79" t="n">
        <f aca="false">S103*1000</f>
        <v>5850000</v>
      </c>
    </row>
    <row r="104" customFormat="false" ht="17.25" hidden="false" customHeight="false" outlineLevel="0" collapsed="false">
      <c r="G104" s="85" t="n">
        <f aca="false">G103/F103</f>
        <v>0.85</v>
      </c>
      <c r="K104" s="85" t="n">
        <f aca="false">K103/F103</f>
        <v>0.344153846153846</v>
      </c>
      <c r="L104" s="85"/>
      <c r="M104" s="85"/>
    </row>
    <row r="106" customFormat="false" ht="17.25" hidden="false" customHeight="false" outlineLevel="0" collapsed="false">
      <c r="J106" s="71" t="s">
        <v>255</v>
      </c>
    </row>
    <row r="107" customFormat="false" ht="17.25" hidden="false" customHeight="false" outlineLevel="0" collapsed="false">
      <c r="J107" s="71" t="s">
        <v>256</v>
      </c>
    </row>
    <row r="108" customFormat="false" ht="17.25" hidden="false" customHeight="false" outlineLevel="0" collapsed="false">
      <c r="A108" s="74" t="s">
        <v>233</v>
      </c>
      <c r="B108" s="74"/>
      <c r="D108" s="6" t="s">
        <v>257</v>
      </c>
      <c r="E108" s="87" t="s">
        <v>192</v>
      </c>
      <c r="F108" s="87" t="s">
        <v>193</v>
      </c>
      <c r="G108" s="6" t="s">
        <v>194</v>
      </c>
      <c r="H108" s="6" t="s">
        <v>195</v>
      </c>
      <c r="I108" s="6" t="s">
        <v>196</v>
      </c>
      <c r="J108" s="74" t="s">
        <v>197</v>
      </c>
      <c r="K108" s="6" t="s">
        <v>199</v>
      </c>
      <c r="L108" s="6" t="s">
        <v>235</v>
      </c>
      <c r="M108" s="6" t="s">
        <v>236</v>
      </c>
      <c r="O108" s="87" t="s">
        <v>202</v>
      </c>
      <c r="P108" s="87" t="s">
        <v>203</v>
      </c>
      <c r="Q108" s="87" t="s">
        <v>204</v>
      </c>
      <c r="R108" s="87" t="s">
        <v>205</v>
      </c>
      <c r="S108" s="87" t="s">
        <v>206</v>
      </c>
      <c r="T108" s="87" t="s">
        <v>207</v>
      </c>
    </row>
    <row r="109" customFormat="false" ht="17.25" hidden="false" customHeight="false" outlineLevel="0" collapsed="false">
      <c r="A109" s="74"/>
      <c r="B109" s="74"/>
      <c r="D109" s="80" t="s">
        <v>209</v>
      </c>
      <c r="E109" s="79" t="n">
        <v>1000000</v>
      </c>
      <c r="F109" s="79" t="n">
        <f aca="false">(E98+E99+E102+E101+E100)/0.15*0.15</f>
        <v>4450000</v>
      </c>
      <c r="G109" s="81" t="n">
        <f aca="false">F109-F109*0.15</f>
        <v>3782500</v>
      </c>
      <c r="H109" s="81" t="n">
        <v>500000</v>
      </c>
      <c r="I109" s="81" t="n">
        <f aca="false">O109*300</f>
        <v>300000</v>
      </c>
      <c r="J109" s="81" t="n">
        <v>1950000</v>
      </c>
      <c r="K109" s="81" t="n">
        <f aca="false">G109-H109-I109-J109</f>
        <v>1032500</v>
      </c>
      <c r="L109" s="81"/>
      <c r="M109" s="81" t="n">
        <f aca="false">M103-E109+F109-H109-I109-J109</f>
        <v>19691650</v>
      </c>
      <c r="O109" s="79" t="n">
        <f aca="false">E109/1000</f>
        <v>1000</v>
      </c>
      <c r="P109" s="79" t="n">
        <f aca="false">O109/21</f>
        <v>47.6190476190476</v>
      </c>
      <c r="Q109" s="79" t="n">
        <f aca="false">(O98+O102+O101+O100+O99)*0.15</f>
        <v>667.5</v>
      </c>
      <c r="R109" s="82" t="n">
        <f aca="false">Q109/21</f>
        <v>31.7857142857143</v>
      </c>
      <c r="S109" s="79" t="n">
        <f aca="false">S103+(O109*0.85)-Q109</f>
        <v>6032.5</v>
      </c>
      <c r="T109" s="79" t="n">
        <f aca="false">S109*1000</f>
        <v>6032500</v>
      </c>
    </row>
    <row r="110" customFormat="false" ht="17.25" hidden="false" customHeight="false" outlineLevel="0" collapsed="false">
      <c r="A110" s="78" t="s">
        <v>237</v>
      </c>
      <c r="B110" s="79" t="n">
        <v>150000</v>
      </c>
      <c r="D110" s="80" t="s">
        <v>211</v>
      </c>
      <c r="E110" s="79" t="n">
        <v>1000000</v>
      </c>
      <c r="F110" s="79" t="n">
        <f aca="false">(E99+E100+E109+E102+E101)/0.15*0.15</f>
        <v>4600000</v>
      </c>
      <c r="G110" s="81" t="n">
        <f aca="false">F110-F110*0.15</f>
        <v>3910000</v>
      </c>
      <c r="H110" s="81" t="n">
        <v>500000</v>
      </c>
      <c r="I110" s="81" t="n">
        <f aca="false">O110*300</f>
        <v>300000</v>
      </c>
      <c r="J110" s="81" t="n">
        <v>1950000</v>
      </c>
      <c r="K110" s="81" t="n">
        <f aca="false">G110-H110-I110-J110</f>
        <v>1160000</v>
      </c>
      <c r="L110" s="81"/>
      <c r="M110" s="81" t="n">
        <f aca="false">M109-E110+F110-H110-I110-J110</f>
        <v>20541650</v>
      </c>
      <c r="O110" s="79" t="n">
        <f aca="false">E110/1000</f>
        <v>1000</v>
      </c>
      <c r="P110" s="79" t="n">
        <f aca="false">O110/21</f>
        <v>47.6190476190476</v>
      </c>
      <c r="Q110" s="79" t="n">
        <f aca="false">(O99+O109+O102+O101+O100)*0.15</f>
        <v>690</v>
      </c>
      <c r="R110" s="82" t="n">
        <f aca="false">Q110/21</f>
        <v>32.8571428571429</v>
      </c>
      <c r="S110" s="79" t="n">
        <f aca="false">S109+(O110*0.85)-Q110</f>
        <v>6192.5</v>
      </c>
      <c r="T110" s="79" t="n">
        <f aca="false">S110*1000</f>
        <v>6192500</v>
      </c>
    </row>
    <row r="111" customFormat="false" ht="17.25" hidden="false" customHeight="false" outlineLevel="0" collapsed="false">
      <c r="A111" s="78" t="s">
        <v>238</v>
      </c>
      <c r="B111" s="79" t="n">
        <v>30000</v>
      </c>
      <c r="D111" s="80" t="s">
        <v>213</v>
      </c>
      <c r="E111" s="79" t="n">
        <v>1000000</v>
      </c>
      <c r="F111" s="79" t="n">
        <f aca="false">(E100+E101+E110+E109+E102)/0.15*0.15</f>
        <v>4700000</v>
      </c>
      <c r="G111" s="81" t="n">
        <f aca="false">F111-F111*0.15</f>
        <v>3995000</v>
      </c>
      <c r="H111" s="81" t="n">
        <v>500000</v>
      </c>
      <c r="I111" s="81" t="n">
        <f aca="false">O111*300</f>
        <v>300000</v>
      </c>
      <c r="J111" s="81" t="n">
        <v>1950000</v>
      </c>
      <c r="K111" s="81" t="n">
        <f aca="false">G111-H111-I111-J111</f>
        <v>1245000</v>
      </c>
      <c r="L111" s="81"/>
      <c r="M111" s="81" t="n">
        <f aca="false">M110-E111+F111-H111-I111-J111</f>
        <v>21491650</v>
      </c>
      <c r="O111" s="79" t="n">
        <f aca="false">E111/1000</f>
        <v>1000</v>
      </c>
      <c r="P111" s="79" t="n">
        <f aca="false">O111/21</f>
        <v>47.6190476190476</v>
      </c>
      <c r="Q111" s="79" t="n">
        <f aca="false">(O100+O101+O110+O109+O102)*0.15</f>
        <v>705</v>
      </c>
      <c r="R111" s="82" t="n">
        <f aca="false">Q111/21</f>
        <v>33.5714285714286</v>
      </c>
      <c r="S111" s="79" t="n">
        <f aca="false">S110+(O111*0.85)-Q111</f>
        <v>6337.5</v>
      </c>
      <c r="T111" s="79" t="n">
        <f aca="false">S111*1000</f>
        <v>6337500</v>
      </c>
    </row>
    <row r="112" customFormat="false" ht="17.25" hidden="false" customHeight="false" outlineLevel="0" collapsed="false">
      <c r="A112" s="78" t="s">
        <v>239</v>
      </c>
      <c r="B112" s="79" t="n">
        <v>50000</v>
      </c>
      <c r="D112" s="80" t="s">
        <v>215</v>
      </c>
      <c r="E112" s="79" t="n">
        <v>1000000</v>
      </c>
      <c r="F112" s="79" t="n">
        <f aca="false">(E101+E102+E111+E110+E109)/0.15*0.15</f>
        <v>4800000</v>
      </c>
      <c r="G112" s="81" t="n">
        <f aca="false">F112-F112*0.15</f>
        <v>4080000</v>
      </c>
      <c r="H112" s="81" t="n">
        <v>500000</v>
      </c>
      <c r="I112" s="81" t="n">
        <f aca="false">O112*300</f>
        <v>300000</v>
      </c>
      <c r="J112" s="81" t="n">
        <v>1950000</v>
      </c>
      <c r="K112" s="81" t="n">
        <f aca="false">G112-H112-I112-J112</f>
        <v>1330000</v>
      </c>
      <c r="L112" s="81"/>
      <c r="M112" s="81" t="n">
        <f aca="false">M111-E112+F112-H112-I112-J112</f>
        <v>22541650</v>
      </c>
      <c r="O112" s="79" t="n">
        <f aca="false">E112/1000</f>
        <v>1000</v>
      </c>
      <c r="P112" s="79" t="n">
        <f aca="false">O112/21</f>
        <v>47.6190476190476</v>
      </c>
      <c r="Q112" s="79" t="n">
        <f aca="false">(O101+O102+O111+O110+O109)*0.15</f>
        <v>720</v>
      </c>
      <c r="R112" s="82" t="n">
        <f aca="false">Q112/21</f>
        <v>34.2857142857143</v>
      </c>
      <c r="S112" s="79" t="n">
        <f aca="false">S111+(O112*0.85)-Q112</f>
        <v>6467.5</v>
      </c>
      <c r="T112" s="79" t="n">
        <f aca="false">S112*1000</f>
        <v>6467500</v>
      </c>
    </row>
    <row r="113" customFormat="false" ht="17.25" hidden="false" customHeight="false" outlineLevel="0" collapsed="false">
      <c r="A113" s="78" t="s">
        <v>240</v>
      </c>
      <c r="B113" s="79" t="n">
        <v>60000</v>
      </c>
      <c r="D113" s="80" t="s">
        <v>217</v>
      </c>
      <c r="E113" s="79" t="n">
        <v>1000000</v>
      </c>
      <c r="F113" s="79" t="n">
        <f aca="false">E102+SUM(E109:E112)/0.15*0.15</f>
        <v>4900000</v>
      </c>
      <c r="G113" s="81" t="n">
        <f aca="false">F113-F113*0.15</f>
        <v>4165000</v>
      </c>
      <c r="H113" s="81" t="n">
        <v>500000</v>
      </c>
      <c r="I113" s="81" t="n">
        <f aca="false">O113*300</f>
        <v>300000</v>
      </c>
      <c r="J113" s="81" t="n">
        <v>1950000</v>
      </c>
      <c r="K113" s="81" t="n">
        <f aca="false">G113-H113-I113-J113</f>
        <v>1415000</v>
      </c>
      <c r="L113" s="81"/>
      <c r="M113" s="81" t="n">
        <f aca="false">M112-E113+F113-H113-I113-J113</f>
        <v>23691650</v>
      </c>
      <c r="O113" s="79" t="n">
        <f aca="false">E113/1000</f>
        <v>1000</v>
      </c>
      <c r="P113" s="79" t="n">
        <f aca="false">O113/21</f>
        <v>47.6190476190476</v>
      </c>
      <c r="Q113" s="79" t="n">
        <f aca="false">(O101+O102+O111+O110+O109)*0.15</f>
        <v>720</v>
      </c>
      <c r="R113" s="82" t="n">
        <f aca="false">Q113/21</f>
        <v>34.2857142857143</v>
      </c>
      <c r="S113" s="79" t="n">
        <f aca="false">S112+(O113*0.85)-Q113</f>
        <v>6597.5</v>
      </c>
      <c r="T113" s="79" t="n">
        <f aca="false">S113*1000</f>
        <v>6597500</v>
      </c>
    </row>
    <row r="114" customFormat="false" ht="17.25" hidden="false" customHeight="false" outlineLevel="0" collapsed="false">
      <c r="A114" s="78" t="s">
        <v>241</v>
      </c>
      <c r="B114" s="79" t="n">
        <v>30000</v>
      </c>
      <c r="D114" s="80" t="s">
        <v>219</v>
      </c>
      <c r="E114" s="79" t="n">
        <v>1000000</v>
      </c>
      <c r="F114" s="79" t="n">
        <f aca="false">SUM(E109:E113)/0.15*0.15</f>
        <v>5000000</v>
      </c>
      <c r="G114" s="81" t="n">
        <f aca="false">F114-F114*0.15</f>
        <v>4250000</v>
      </c>
      <c r="H114" s="81" t="n">
        <v>500000</v>
      </c>
      <c r="I114" s="81" t="n">
        <f aca="false">O114*300</f>
        <v>300000</v>
      </c>
      <c r="J114" s="81" t="n">
        <v>1950000</v>
      </c>
      <c r="K114" s="81" t="n">
        <f aca="false">G114-H114-I114-J114</f>
        <v>1500000</v>
      </c>
      <c r="L114" s="81"/>
      <c r="M114" s="81" t="n">
        <f aca="false">M113-E114+F114-H114-I114-J114</f>
        <v>24941650</v>
      </c>
      <c r="O114" s="79" t="n">
        <f aca="false">E114/1000</f>
        <v>1000</v>
      </c>
      <c r="P114" s="79" t="n">
        <f aca="false">O114/21</f>
        <v>47.6190476190476</v>
      </c>
      <c r="Q114" s="79" t="n">
        <f aca="false">SUM(O109:O113)*0.15</f>
        <v>750</v>
      </c>
      <c r="R114" s="82" t="n">
        <f aca="false">Q114/21</f>
        <v>35.7142857142857</v>
      </c>
      <c r="S114" s="79" t="n">
        <f aca="false">S113+(O114*0.85)-Q114</f>
        <v>6697.5</v>
      </c>
      <c r="T114" s="79" t="n">
        <f aca="false">S114*1000</f>
        <v>6697500</v>
      </c>
    </row>
    <row r="115" customFormat="false" ht="17.25" hidden="false" customHeight="false" outlineLevel="0" collapsed="false">
      <c r="A115" s="78" t="s">
        <v>242</v>
      </c>
      <c r="B115" s="79" t="n">
        <v>30000</v>
      </c>
      <c r="D115" s="80" t="s">
        <v>221</v>
      </c>
      <c r="E115" s="79" t="n">
        <v>1000000</v>
      </c>
      <c r="F115" s="79" t="n">
        <f aca="false">SUM(E110:E114)/0.15*0.15</f>
        <v>5000000</v>
      </c>
      <c r="G115" s="81" t="n">
        <f aca="false">F115-F115*0.15</f>
        <v>4250000</v>
      </c>
      <c r="H115" s="81" t="n">
        <v>500000</v>
      </c>
      <c r="I115" s="81" t="n">
        <f aca="false">O115*300</f>
        <v>300000</v>
      </c>
      <c r="J115" s="81" t="n">
        <v>1950000</v>
      </c>
      <c r="K115" s="81" t="n">
        <f aca="false">G115-H115-I115-J115</f>
        <v>1500000</v>
      </c>
      <c r="L115" s="81"/>
      <c r="M115" s="81" t="n">
        <f aca="false">M114-E115+F115-H115-I115-J115</f>
        <v>26191650</v>
      </c>
      <c r="O115" s="79" t="n">
        <f aca="false">E115/1000</f>
        <v>1000</v>
      </c>
      <c r="P115" s="79" t="n">
        <f aca="false">O115/21</f>
        <v>47.6190476190476</v>
      </c>
      <c r="Q115" s="79" t="n">
        <f aca="false">SUM(O110:O114)*0.15</f>
        <v>750</v>
      </c>
      <c r="R115" s="82" t="n">
        <f aca="false">Q115/21</f>
        <v>35.7142857142857</v>
      </c>
      <c r="S115" s="79" t="n">
        <f aca="false">S114+(O115*0.85)-Q115</f>
        <v>6797.5</v>
      </c>
      <c r="T115" s="79" t="n">
        <f aca="false">S115*1000</f>
        <v>6797500</v>
      </c>
    </row>
    <row r="116" customFormat="false" ht="17.25" hidden="false" customHeight="false" outlineLevel="0" collapsed="false">
      <c r="A116" s="88" t="s">
        <v>65</v>
      </c>
      <c r="B116" s="79" t="n">
        <v>50000</v>
      </c>
      <c r="D116" s="80" t="s">
        <v>223</v>
      </c>
      <c r="E116" s="79" t="n">
        <v>1000000</v>
      </c>
      <c r="F116" s="79" t="n">
        <f aca="false">SUM(E111:E115)/0.15*0.15</f>
        <v>5000000</v>
      </c>
      <c r="G116" s="81" t="n">
        <f aca="false">F116-F116*0.15</f>
        <v>4250000</v>
      </c>
      <c r="H116" s="81" t="n">
        <v>500000</v>
      </c>
      <c r="I116" s="81" t="n">
        <f aca="false">O116*300</f>
        <v>300000</v>
      </c>
      <c r="J116" s="81" t="n">
        <v>1950000</v>
      </c>
      <c r="K116" s="81" t="n">
        <f aca="false">G116-H116-I116-J116</f>
        <v>1500000</v>
      </c>
      <c r="L116" s="81"/>
      <c r="M116" s="81" t="n">
        <f aca="false">M115-E116+F116-H116-I116-J116</f>
        <v>27441650</v>
      </c>
      <c r="O116" s="79" t="n">
        <f aca="false">E116/1000</f>
        <v>1000</v>
      </c>
      <c r="P116" s="79" t="n">
        <f aca="false">O116/21</f>
        <v>47.6190476190476</v>
      </c>
      <c r="Q116" s="79" t="n">
        <f aca="false">SUM(O111:O115)*0.15</f>
        <v>750</v>
      </c>
      <c r="R116" s="82" t="n">
        <f aca="false">Q116/21</f>
        <v>35.7142857142857</v>
      </c>
      <c r="S116" s="79" t="n">
        <f aca="false">S115+(O116*0.85)-Q116</f>
        <v>6897.5</v>
      </c>
      <c r="T116" s="79" t="n">
        <f aca="false">S116*1000</f>
        <v>6897500</v>
      </c>
    </row>
    <row r="117" customFormat="false" ht="17.25" hidden="false" customHeight="false" outlineLevel="0" collapsed="false">
      <c r="A117" s="78" t="s">
        <v>243</v>
      </c>
      <c r="B117" s="79" t="n">
        <f aca="false">SUM(B110:B116)</f>
        <v>400000</v>
      </c>
      <c r="D117" s="80" t="s">
        <v>225</v>
      </c>
      <c r="E117" s="79" t="n">
        <v>1000000</v>
      </c>
      <c r="F117" s="79" t="n">
        <f aca="false">SUM(E112:E116)/0.15*0.15</f>
        <v>5000000</v>
      </c>
      <c r="G117" s="81" t="n">
        <f aca="false">F117-F117*0.15</f>
        <v>4250000</v>
      </c>
      <c r="H117" s="81" t="n">
        <v>500000</v>
      </c>
      <c r="I117" s="81" t="n">
        <f aca="false">O117*300</f>
        <v>300000</v>
      </c>
      <c r="J117" s="81" t="n">
        <v>1950000</v>
      </c>
      <c r="K117" s="81" t="n">
        <f aca="false">G117-H117-I117-J117</f>
        <v>1500000</v>
      </c>
      <c r="L117" s="81"/>
      <c r="M117" s="81" t="n">
        <f aca="false">M116-E117+F117-H117-I117-J117</f>
        <v>28691650</v>
      </c>
      <c r="O117" s="79" t="n">
        <f aca="false">E117/1000</f>
        <v>1000</v>
      </c>
      <c r="P117" s="79" t="n">
        <f aca="false">O117/21</f>
        <v>47.6190476190476</v>
      </c>
      <c r="Q117" s="79" t="n">
        <f aca="false">SUM(O112:O116)*0.15</f>
        <v>750</v>
      </c>
      <c r="R117" s="82" t="n">
        <f aca="false">Q117/21</f>
        <v>35.7142857142857</v>
      </c>
      <c r="S117" s="79" t="n">
        <f aca="false">S116+(O117*0.85)-Q117</f>
        <v>6997.5</v>
      </c>
      <c r="T117" s="79" t="n">
        <f aca="false">S117*1000</f>
        <v>6997500</v>
      </c>
    </row>
    <row r="118" customFormat="false" ht="17.25" hidden="false" customHeight="false" outlineLevel="0" collapsed="false">
      <c r="D118" s="80" t="s">
        <v>227</v>
      </c>
      <c r="E118" s="79" t="n">
        <v>1000000</v>
      </c>
      <c r="F118" s="79" t="n">
        <f aca="false">SUM(E113:E117)/0.15*0.15</f>
        <v>5000000</v>
      </c>
      <c r="G118" s="81" t="n">
        <f aca="false">F118-F118*0.15</f>
        <v>4250000</v>
      </c>
      <c r="H118" s="81" t="n">
        <v>500000</v>
      </c>
      <c r="I118" s="81" t="n">
        <f aca="false">O118*300</f>
        <v>300000</v>
      </c>
      <c r="J118" s="81" t="n">
        <v>1950000</v>
      </c>
      <c r="K118" s="81" t="n">
        <f aca="false">G118-H118-I118-J118</f>
        <v>1500000</v>
      </c>
      <c r="L118" s="81"/>
      <c r="M118" s="81" t="n">
        <f aca="false">M117-E118+F118-H118-I118-J118</f>
        <v>29941650</v>
      </c>
      <c r="O118" s="79" t="n">
        <f aca="false">E118/1000</f>
        <v>1000</v>
      </c>
      <c r="P118" s="79" t="n">
        <f aca="false">O118/21</f>
        <v>47.6190476190476</v>
      </c>
      <c r="Q118" s="79" t="n">
        <f aca="false">SUM(O113:O117)*0.15</f>
        <v>750</v>
      </c>
      <c r="R118" s="82" t="n">
        <f aca="false">Q118/21</f>
        <v>35.7142857142857</v>
      </c>
      <c r="S118" s="79" t="n">
        <f aca="false">S117+(O118*0.85)-Q118</f>
        <v>7097.5</v>
      </c>
      <c r="T118" s="79" t="n">
        <f aca="false">S118*1000</f>
        <v>7097500</v>
      </c>
    </row>
    <row r="119" customFormat="false" ht="17.25" hidden="false" customHeight="false" outlineLevel="0" collapsed="false">
      <c r="D119" s="80" t="s">
        <v>228</v>
      </c>
      <c r="E119" s="79" t="n">
        <v>1000000</v>
      </c>
      <c r="F119" s="79" t="n">
        <f aca="false">SUM(E114:E118)/0.15*0.15</f>
        <v>5000000</v>
      </c>
      <c r="G119" s="81" t="n">
        <f aca="false">F119-F119*0.15</f>
        <v>4250000</v>
      </c>
      <c r="H119" s="81" t="n">
        <v>500000</v>
      </c>
      <c r="I119" s="81" t="n">
        <f aca="false">O119*300</f>
        <v>300000</v>
      </c>
      <c r="J119" s="81" t="n">
        <v>1950000</v>
      </c>
      <c r="K119" s="81" t="n">
        <f aca="false">G119-H119-I119-J119</f>
        <v>1500000</v>
      </c>
      <c r="L119" s="81"/>
      <c r="M119" s="81" t="n">
        <f aca="false">M118-E119+F119-H119-I119-J119</f>
        <v>31191650</v>
      </c>
      <c r="O119" s="79" t="n">
        <f aca="false">E119/1000</f>
        <v>1000</v>
      </c>
      <c r="P119" s="79" t="n">
        <f aca="false">O119/21</f>
        <v>47.6190476190476</v>
      </c>
      <c r="Q119" s="79" t="n">
        <f aca="false">SUM(O114:O118)*0.15</f>
        <v>750</v>
      </c>
      <c r="R119" s="82" t="n">
        <f aca="false">Q119/21</f>
        <v>35.7142857142857</v>
      </c>
      <c r="S119" s="79" t="n">
        <f aca="false">S118+(O119*0.85)-Q119</f>
        <v>7197.5</v>
      </c>
      <c r="T119" s="79" t="n">
        <f aca="false">S119*1000</f>
        <v>7197500</v>
      </c>
    </row>
    <row r="120" customFormat="false" ht="17.25" hidden="false" customHeight="false" outlineLevel="0" collapsed="false">
      <c r="D120" s="80" t="s">
        <v>229</v>
      </c>
      <c r="E120" s="79" t="n">
        <v>1000000</v>
      </c>
      <c r="F120" s="79" t="n">
        <f aca="false">SUM(E115:E119)/0.15*0.15</f>
        <v>5000000</v>
      </c>
      <c r="G120" s="81" t="n">
        <f aca="false">F120-F120*0.15</f>
        <v>4250000</v>
      </c>
      <c r="H120" s="81" t="n">
        <v>500000</v>
      </c>
      <c r="I120" s="81" t="n">
        <f aca="false">O120*300</f>
        <v>300000</v>
      </c>
      <c r="J120" s="81" t="n">
        <v>1950000</v>
      </c>
      <c r="K120" s="81" t="n">
        <f aca="false">G120-H120-I120-J120</f>
        <v>1500000</v>
      </c>
      <c r="L120" s="81"/>
      <c r="M120" s="81" t="n">
        <f aca="false">M119-E120+F120-H120-I120-J120</f>
        <v>32441650</v>
      </c>
      <c r="O120" s="79" t="n">
        <f aca="false">E120/1000</f>
        <v>1000</v>
      </c>
      <c r="P120" s="79" t="n">
        <f aca="false">O120/21</f>
        <v>47.6190476190476</v>
      </c>
      <c r="Q120" s="79" t="n">
        <f aca="false">SUM(O115:O119)*0.15</f>
        <v>750</v>
      </c>
      <c r="R120" s="82" t="n">
        <f aca="false">Q120/21</f>
        <v>35.7142857142857</v>
      </c>
      <c r="S120" s="79" t="n">
        <f aca="false">S119+(O120*0.85)-Q120</f>
        <v>7297.5</v>
      </c>
      <c r="T120" s="79" t="n">
        <f aca="false">S120*1000</f>
        <v>7297500</v>
      </c>
    </row>
    <row r="121" customFormat="false" ht="17.25" hidden="false" customHeight="false" outlineLevel="0" collapsed="false">
      <c r="D121" s="80" t="s">
        <v>230</v>
      </c>
      <c r="E121" s="79" t="n">
        <f aca="false">SUM(E109:E120)</f>
        <v>12000000</v>
      </c>
      <c r="F121" s="79" t="n">
        <f aca="false">SUM(F109:F120)</f>
        <v>58450000</v>
      </c>
      <c r="G121" s="81" t="n">
        <f aca="false">SUM(G109:G120)</f>
        <v>49682500</v>
      </c>
      <c r="H121" s="81" t="n">
        <f aca="false">SUM(H109:H120)</f>
        <v>6000000</v>
      </c>
      <c r="I121" s="81" t="n">
        <f aca="false">SUM(I109:I120)</f>
        <v>3600000</v>
      </c>
      <c r="J121" s="81" t="n">
        <f aca="false">SUM(J109:J120)</f>
        <v>23400000</v>
      </c>
      <c r="K121" s="81" t="n">
        <f aca="false">SUM(K109:K120)</f>
        <v>16682500</v>
      </c>
      <c r="L121" s="81" t="n">
        <f aca="false">K121*0.34</f>
        <v>5672050</v>
      </c>
      <c r="M121" s="81" t="n">
        <f aca="false">M120-L121</f>
        <v>26769600</v>
      </c>
      <c r="O121" s="79" t="n">
        <f aca="false">SUM(O109:O120)</f>
        <v>12000</v>
      </c>
      <c r="P121" s="79" t="n">
        <f aca="false">O121/252</f>
        <v>47.6190476190476</v>
      </c>
      <c r="Q121" s="79" t="n">
        <f aca="false">SUM(Q109:Q120)</f>
        <v>8752.5</v>
      </c>
      <c r="R121" s="82" t="n">
        <f aca="false">Q121/252</f>
        <v>34.7321428571429</v>
      </c>
      <c r="S121" s="79" t="n">
        <f aca="false">S120</f>
        <v>7297.5</v>
      </c>
      <c r="T121" s="79" t="n">
        <f aca="false">S121*1000</f>
        <v>7297500</v>
      </c>
    </row>
    <row r="122" customFormat="false" ht="17.25" hidden="false" customHeight="false" outlineLevel="0" collapsed="false">
      <c r="G122" s="85" t="n">
        <f aca="false">G121/F121</f>
        <v>0.85</v>
      </c>
      <c r="K122" s="85" t="n">
        <f aca="false">K121/F121</f>
        <v>0.285414884516681</v>
      </c>
      <c r="L122" s="85"/>
      <c r="M122" s="85"/>
    </row>
    <row r="124" customFormat="false" ht="17.25" hidden="false" customHeight="false" outlineLevel="0" collapsed="false">
      <c r="J124" s="71" t="s">
        <v>255</v>
      </c>
    </row>
    <row r="125" customFormat="false" ht="17.25" hidden="false" customHeight="false" outlineLevel="0" collapsed="false">
      <c r="J125" s="71" t="s">
        <v>258</v>
      </c>
    </row>
    <row r="126" customFormat="false" ht="17.25" hidden="false" customHeight="false" outlineLevel="0" collapsed="false">
      <c r="A126" s="74" t="s">
        <v>233</v>
      </c>
      <c r="B126" s="74"/>
      <c r="D126" s="6" t="s">
        <v>259</v>
      </c>
      <c r="E126" s="87" t="s">
        <v>192</v>
      </c>
      <c r="F126" s="87" t="s">
        <v>193</v>
      </c>
      <c r="G126" s="6" t="s">
        <v>194</v>
      </c>
      <c r="H126" s="6" t="s">
        <v>195</v>
      </c>
      <c r="I126" s="6" t="s">
        <v>196</v>
      </c>
      <c r="J126" s="74" t="s">
        <v>197</v>
      </c>
      <c r="K126" s="6" t="s">
        <v>199</v>
      </c>
      <c r="L126" s="6" t="s">
        <v>235</v>
      </c>
      <c r="M126" s="6" t="s">
        <v>236</v>
      </c>
      <c r="O126" s="87" t="s">
        <v>202</v>
      </c>
      <c r="P126" s="87" t="s">
        <v>203</v>
      </c>
      <c r="Q126" s="87" t="s">
        <v>204</v>
      </c>
      <c r="R126" s="87" t="s">
        <v>205</v>
      </c>
      <c r="S126" s="87" t="s">
        <v>206</v>
      </c>
      <c r="T126" s="87" t="s">
        <v>207</v>
      </c>
    </row>
    <row r="127" customFormat="false" ht="17.25" hidden="false" customHeight="false" outlineLevel="0" collapsed="false">
      <c r="A127" s="74"/>
      <c r="B127" s="74"/>
      <c r="D127" s="80" t="s">
        <v>209</v>
      </c>
      <c r="E127" s="79" t="n">
        <v>1050000</v>
      </c>
      <c r="F127" s="79" t="n">
        <f aca="false">(E116+E117+E120+E119+E118)/0.15*0.15</f>
        <v>5000000</v>
      </c>
      <c r="G127" s="81" t="n">
        <f aca="false">F127-F127*0.15</f>
        <v>4250000</v>
      </c>
      <c r="H127" s="81" t="n">
        <f aca="false">$B$135</f>
        <v>500000</v>
      </c>
      <c r="I127" s="81" t="n">
        <f aca="false">O127*300</f>
        <v>315000</v>
      </c>
      <c r="J127" s="81" t="n">
        <v>2050000</v>
      </c>
      <c r="K127" s="81" t="n">
        <f aca="false">G127-H127-I127-J127</f>
        <v>1385000</v>
      </c>
      <c r="L127" s="81"/>
      <c r="M127" s="81" t="n">
        <f aca="false">M121-E127+F127-H127-I127-J127</f>
        <v>27854600</v>
      </c>
      <c r="O127" s="79" t="n">
        <f aca="false">E127/1000</f>
        <v>1050</v>
      </c>
      <c r="P127" s="79" t="n">
        <f aca="false">O127/21</f>
        <v>50</v>
      </c>
      <c r="Q127" s="79" t="n">
        <f aca="false">(O116+O120+O119+O118+O117)*0.15</f>
        <v>750</v>
      </c>
      <c r="R127" s="82" t="n">
        <f aca="false">Q127/21</f>
        <v>35.7142857142857</v>
      </c>
      <c r="S127" s="79" t="n">
        <f aca="false">S121+(O127*0.85)-Q127</f>
        <v>7440</v>
      </c>
      <c r="T127" s="79" t="n">
        <f aca="false">S127*1000</f>
        <v>7440000</v>
      </c>
    </row>
    <row r="128" customFormat="false" ht="17.25" hidden="false" customHeight="false" outlineLevel="0" collapsed="false">
      <c r="A128" s="78" t="s">
        <v>237</v>
      </c>
      <c r="B128" s="79" t="n">
        <v>150000</v>
      </c>
      <c r="D128" s="80" t="s">
        <v>211</v>
      </c>
      <c r="E128" s="79" t="n">
        <v>1050000</v>
      </c>
      <c r="F128" s="79" t="n">
        <f aca="false">(E117+E118+E127+E120+E119)/0.15*0.15</f>
        <v>5050000</v>
      </c>
      <c r="G128" s="81" t="n">
        <f aca="false">F128-F128*0.15</f>
        <v>4292500</v>
      </c>
      <c r="H128" s="81" t="n">
        <f aca="false">$B$135</f>
        <v>500000</v>
      </c>
      <c r="I128" s="81" t="n">
        <f aca="false">O128*300</f>
        <v>315000</v>
      </c>
      <c r="J128" s="81" t="n">
        <v>2050000</v>
      </c>
      <c r="K128" s="81" t="n">
        <f aca="false">G128-H128-I128-J128</f>
        <v>1427500</v>
      </c>
      <c r="L128" s="81"/>
      <c r="M128" s="81" t="n">
        <f aca="false">M127-E128+F128-H128-I128-J128</f>
        <v>28989600</v>
      </c>
      <c r="O128" s="79" t="n">
        <f aca="false">E128/1000</f>
        <v>1050</v>
      </c>
      <c r="P128" s="79" t="n">
        <f aca="false">O128/21</f>
        <v>50</v>
      </c>
      <c r="Q128" s="79" t="n">
        <f aca="false">(O117+O127+O120+O119+O118)*0.15</f>
        <v>757.5</v>
      </c>
      <c r="R128" s="82" t="n">
        <f aca="false">Q128/21</f>
        <v>36.0714285714286</v>
      </c>
      <c r="S128" s="79" t="n">
        <f aca="false">S127+(O128*0.85)-Q128</f>
        <v>7575</v>
      </c>
      <c r="T128" s="79" t="n">
        <f aca="false">S128*1000</f>
        <v>7575000</v>
      </c>
    </row>
    <row r="129" customFormat="false" ht="17.25" hidden="false" customHeight="false" outlineLevel="0" collapsed="false">
      <c r="A129" s="78" t="s">
        <v>238</v>
      </c>
      <c r="B129" s="79" t="n">
        <v>40000</v>
      </c>
      <c r="D129" s="80" t="s">
        <v>213</v>
      </c>
      <c r="E129" s="79" t="n">
        <v>1050000</v>
      </c>
      <c r="F129" s="79" t="n">
        <f aca="false">(E118+E119+E128+E127+E120)/0.15*0.15</f>
        <v>5100000</v>
      </c>
      <c r="G129" s="81" t="n">
        <f aca="false">F129-F129*0.15</f>
        <v>4335000</v>
      </c>
      <c r="H129" s="81" t="n">
        <f aca="false">$B$135</f>
        <v>500000</v>
      </c>
      <c r="I129" s="81" t="n">
        <f aca="false">O129*300</f>
        <v>315000</v>
      </c>
      <c r="J129" s="81" t="n">
        <v>2050000</v>
      </c>
      <c r="K129" s="81" t="n">
        <f aca="false">G129-H129-I129-J129</f>
        <v>1470000</v>
      </c>
      <c r="L129" s="81"/>
      <c r="M129" s="81" t="n">
        <f aca="false">M128-E129+F129-H129-I129-J129</f>
        <v>30174600</v>
      </c>
      <c r="O129" s="79" t="n">
        <f aca="false">E129/1000</f>
        <v>1050</v>
      </c>
      <c r="P129" s="79" t="n">
        <f aca="false">O129/21</f>
        <v>50</v>
      </c>
      <c r="Q129" s="79" t="n">
        <f aca="false">(O118+O119+O128+O127+O120)*0.15</f>
        <v>765</v>
      </c>
      <c r="R129" s="82" t="n">
        <f aca="false">Q129/21</f>
        <v>36.4285714285714</v>
      </c>
      <c r="S129" s="79" t="n">
        <f aca="false">S128+(O129*0.85)-Q129</f>
        <v>7702.5</v>
      </c>
      <c r="T129" s="79" t="n">
        <f aca="false">S129*1000</f>
        <v>7702500</v>
      </c>
    </row>
    <row r="130" customFormat="false" ht="17.25" hidden="false" customHeight="false" outlineLevel="0" collapsed="false">
      <c r="A130" s="78" t="s">
        <v>239</v>
      </c>
      <c r="B130" s="79" t="n">
        <v>50000</v>
      </c>
      <c r="D130" s="80" t="s">
        <v>215</v>
      </c>
      <c r="E130" s="79" t="n">
        <v>1050000</v>
      </c>
      <c r="F130" s="79" t="n">
        <f aca="false">(E119+E120+E129+E128+E127)/0.15*0.15</f>
        <v>5150000</v>
      </c>
      <c r="G130" s="81" t="n">
        <f aca="false">F130-F130*0.15</f>
        <v>4377500</v>
      </c>
      <c r="H130" s="81" t="n">
        <f aca="false">$B$135</f>
        <v>500000</v>
      </c>
      <c r="I130" s="81" t="n">
        <f aca="false">O130*300</f>
        <v>315000</v>
      </c>
      <c r="J130" s="81" t="n">
        <v>2050000</v>
      </c>
      <c r="K130" s="81" t="n">
        <f aca="false">G130-H130-I130-J130</f>
        <v>1512500</v>
      </c>
      <c r="L130" s="81"/>
      <c r="M130" s="81" t="n">
        <f aca="false">M129-E130+F130-H130-I130-J130</f>
        <v>31409600</v>
      </c>
      <c r="O130" s="79" t="n">
        <f aca="false">E130/1000</f>
        <v>1050</v>
      </c>
      <c r="P130" s="79" t="n">
        <f aca="false">O130/21</f>
        <v>50</v>
      </c>
      <c r="Q130" s="79" t="n">
        <f aca="false">(O119+O120+O129+O128+O127)*0.15</f>
        <v>772.5</v>
      </c>
      <c r="R130" s="82" t="n">
        <f aca="false">Q130/21</f>
        <v>36.7857142857143</v>
      </c>
      <c r="S130" s="79" t="n">
        <f aca="false">S129+(O130*0.85)-Q130</f>
        <v>7822.5</v>
      </c>
      <c r="T130" s="79" t="n">
        <f aca="false">S130*1000</f>
        <v>7822500</v>
      </c>
    </row>
    <row r="131" customFormat="false" ht="17.25" hidden="false" customHeight="false" outlineLevel="0" collapsed="false">
      <c r="A131" s="78" t="s">
        <v>240</v>
      </c>
      <c r="B131" s="79" t="n">
        <v>60000</v>
      </c>
      <c r="D131" s="80" t="s">
        <v>217</v>
      </c>
      <c r="E131" s="79" t="n">
        <v>1050000</v>
      </c>
      <c r="F131" s="79" t="n">
        <f aca="false">E120+SUM(E127:E130)/0.15*0.15</f>
        <v>5200000</v>
      </c>
      <c r="G131" s="81" t="n">
        <f aca="false">F131-F131*0.15</f>
        <v>4420000</v>
      </c>
      <c r="H131" s="81" t="n">
        <f aca="false">$B$135</f>
        <v>500000</v>
      </c>
      <c r="I131" s="81" t="n">
        <f aca="false">O131*300</f>
        <v>315000</v>
      </c>
      <c r="J131" s="81" t="n">
        <v>2050000</v>
      </c>
      <c r="K131" s="81" t="n">
        <f aca="false">G131-H131-I131-J131</f>
        <v>1555000</v>
      </c>
      <c r="L131" s="81"/>
      <c r="M131" s="81" t="n">
        <f aca="false">M130-E131+F131-H131-I131-J131</f>
        <v>32694600</v>
      </c>
      <c r="O131" s="79" t="n">
        <f aca="false">E131/1000</f>
        <v>1050</v>
      </c>
      <c r="P131" s="79" t="n">
        <f aca="false">O131/21</f>
        <v>50</v>
      </c>
      <c r="Q131" s="79" t="n">
        <f aca="false">(O119+O120+O129+O128+O127)*0.15</f>
        <v>772.5</v>
      </c>
      <c r="R131" s="82" t="n">
        <f aca="false">Q131/21</f>
        <v>36.7857142857143</v>
      </c>
      <c r="S131" s="79" t="n">
        <f aca="false">S130+(O131*0.85)-Q131</f>
        <v>7942.5</v>
      </c>
      <c r="T131" s="79" t="n">
        <f aca="false">S131*1000</f>
        <v>7942500</v>
      </c>
    </row>
    <row r="132" customFormat="false" ht="17.25" hidden="false" customHeight="false" outlineLevel="0" collapsed="false">
      <c r="A132" s="78" t="s">
        <v>241</v>
      </c>
      <c r="B132" s="79" t="n">
        <v>50000</v>
      </c>
      <c r="D132" s="80" t="s">
        <v>219</v>
      </c>
      <c r="E132" s="79" t="n">
        <v>1050000</v>
      </c>
      <c r="F132" s="79" t="n">
        <f aca="false">SUM(E127:E131)/0.15*0.15</f>
        <v>5250000</v>
      </c>
      <c r="G132" s="81" t="n">
        <f aca="false">F132-F132*0.15</f>
        <v>4462500</v>
      </c>
      <c r="H132" s="81" t="n">
        <f aca="false">$B$135</f>
        <v>500000</v>
      </c>
      <c r="I132" s="81" t="n">
        <f aca="false">O132*300</f>
        <v>315000</v>
      </c>
      <c r="J132" s="81" t="n">
        <v>2050000</v>
      </c>
      <c r="K132" s="81" t="n">
        <f aca="false">G132-H132-I132-J132</f>
        <v>1597500</v>
      </c>
      <c r="L132" s="81"/>
      <c r="M132" s="81" t="n">
        <f aca="false">M131-E132+F132-H132-I132-J132</f>
        <v>34029600</v>
      </c>
      <c r="O132" s="79" t="n">
        <f aca="false">E132/1000</f>
        <v>1050</v>
      </c>
      <c r="P132" s="79" t="n">
        <f aca="false">O132/21</f>
        <v>50</v>
      </c>
      <c r="Q132" s="79" t="n">
        <f aca="false">SUM(O127:O131)*0.15</f>
        <v>787.5</v>
      </c>
      <c r="R132" s="82" t="n">
        <f aca="false">Q132/21</f>
        <v>37.5</v>
      </c>
      <c r="S132" s="79" t="n">
        <f aca="false">S131+(O132*0.85)-Q132</f>
        <v>8047.5</v>
      </c>
      <c r="T132" s="79" t="n">
        <f aca="false">S132*1000</f>
        <v>8047500</v>
      </c>
    </row>
    <row r="133" customFormat="false" ht="17.25" hidden="false" customHeight="false" outlineLevel="0" collapsed="false">
      <c r="A133" s="78" t="s">
        <v>242</v>
      </c>
      <c r="B133" s="79" t="n">
        <v>50000</v>
      </c>
      <c r="D133" s="80" t="s">
        <v>221</v>
      </c>
      <c r="E133" s="79" t="n">
        <v>1050000</v>
      </c>
      <c r="F133" s="79" t="n">
        <f aca="false">SUM(E128:E132)/0.15*0.15</f>
        <v>5250000</v>
      </c>
      <c r="G133" s="81" t="n">
        <f aca="false">F133-F133*0.15</f>
        <v>4462500</v>
      </c>
      <c r="H133" s="81" t="n">
        <f aca="false">$B$135</f>
        <v>500000</v>
      </c>
      <c r="I133" s="81" t="n">
        <f aca="false">O133*300</f>
        <v>315000</v>
      </c>
      <c r="J133" s="81" t="n">
        <v>2050000</v>
      </c>
      <c r="K133" s="81" t="n">
        <f aca="false">G133-H133-I133-J133</f>
        <v>1597500</v>
      </c>
      <c r="L133" s="81"/>
      <c r="M133" s="81" t="n">
        <f aca="false">M132-E133+F133-H133-I133-J133</f>
        <v>35364600</v>
      </c>
      <c r="O133" s="79" t="n">
        <f aca="false">E133/1000</f>
        <v>1050</v>
      </c>
      <c r="P133" s="79" t="n">
        <f aca="false">O133/21</f>
        <v>50</v>
      </c>
      <c r="Q133" s="79" t="n">
        <f aca="false">SUM(O128:O132)*0.15</f>
        <v>787.5</v>
      </c>
      <c r="R133" s="82" t="n">
        <f aca="false">Q133/21</f>
        <v>37.5</v>
      </c>
      <c r="S133" s="79" t="n">
        <f aca="false">S132+(O133*0.85)-Q133</f>
        <v>8152.5</v>
      </c>
      <c r="T133" s="79" t="n">
        <f aca="false">S133*1000</f>
        <v>8152500</v>
      </c>
    </row>
    <row r="134" customFormat="false" ht="17.25" hidden="false" customHeight="false" outlineLevel="0" collapsed="false">
      <c r="A134" s="88" t="s">
        <v>65</v>
      </c>
      <c r="B134" s="79" t="n">
        <v>100000</v>
      </c>
      <c r="D134" s="80" t="s">
        <v>223</v>
      </c>
      <c r="E134" s="79" t="n">
        <v>1050000</v>
      </c>
      <c r="F134" s="79" t="n">
        <f aca="false">SUM(E129:E133)/0.15*0.15</f>
        <v>5250000</v>
      </c>
      <c r="G134" s="81" t="n">
        <f aca="false">F134-F134*0.15</f>
        <v>4462500</v>
      </c>
      <c r="H134" s="81" t="n">
        <f aca="false">$B$135</f>
        <v>500000</v>
      </c>
      <c r="I134" s="81" t="n">
        <f aca="false">O134*300</f>
        <v>315000</v>
      </c>
      <c r="J134" s="81" t="n">
        <v>2050000</v>
      </c>
      <c r="K134" s="81" t="n">
        <f aca="false">G134-H134-I134-J134</f>
        <v>1597500</v>
      </c>
      <c r="L134" s="81"/>
      <c r="M134" s="81" t="n">
        <f aca="false">M133-E134+F134-H134-I134-J134</f>
        <v>36699600</v>
      </c>
      <c r="O134" s="79" t="n">
        <f aca="false">E134/1000</f>
        <v>1050</v>
      </c>
      <c r="P134" s="79" t="n">
        <f aca="false">O134/21</f>
        <v>50</v>
      </c>
      <c r="Q134" s="79" t="n">
        <f aca="false">SUM(O129:O133)*0.15</f>
        <v>787.5</v>
      </c>
      <c r="R134" s="82" t="n">
        <f aca="false">Q134/21</f>
        <v>37.5</v>
      </c>
      <c r="S134" s="79" t="n">
        <f aca="false">S133+(O134*0.85)-Q134</f>
        <v>8257.5</v>
      </c>
      <c r="T134" s="79" t="n">
        <f aca="false">S134*1000</f>
        <v>8257500</v>
      </c>
    </row>
    <row r="135" customFormat="false" ht="17.25" hidden="false" customHeight="false" outlineLevel="0" collapsed="false">
      <c r="A135" s="78" t="s">
        <v>243</v>
      </c>
      <c r="B135" s="79" t="n">
        <f aca="false">SUM(B128:B134)</f>
        <v>500000</v>
      </c>
      <c r="D135" s="80" t="s">
        <v>225</v>
      </c>
      <c r="E135" s="79" t="n">
        <v>1050000</v>
      </c>
      <c r="F135" s="79" t="n">
        <f aca="false">SUM(E130:E134)/0.15*0.15</f>
        <v>5250000</v>
      </c>
      <c r="G135" s="81" t="n">
        <f aca="false">F135-F135*0.15</f>
        <v>4462500</v>
      </c>
      <c r="H135" s="81" t="n">
        <f aca="false">$B$135</f>
        <v>500000</v>
      </c>
      <c r="I135" s="81" t="n">
        <f aca="false">O135*300</f>
        <v>315000</v>
      </c>
      <c r="J135" s="81" t="n">
        <v>2050000</v>
      </c>
      <c r="K135" s="81" t="n">
        <f aca="false">G135-H135-I135-J135</f>
        <v>1597500</v>
      </c>
      <c r="L135" s="81"/>
      <c r="M135" s="81" t="n">
        <f aca="false">M134-E135+F135-H135-I135-J135</f>
        <v>38034600</v>
      </c>
      <c r="O135" s="79" t="n">
        <f aca="false">E135/1000</f>
        <v>1050</v>
      </c>
      <c r="P135" s="79" t="n">
        <f aca="false">O135/21</f>
        <v>50</v>
      </c>
      <c r="Q135" s="79" t="n">
        <f aca="false">SUM(O130:O134)*0.15</f>
        <v>787.5</v>
      </c>
      <c r="R135" s="82" t="n">
        <f aca="false">Q135/21</f>
        <v>37.5</v>
      </c>
      <c r="S135" s="79" t="n">
        <f aca="false">S134+(O135*0.85)-Q135</f>
        <v>8362.5</v>
      </c>
      <c r="T135" s="79" t="n">
        <f aca="false">S135*1000</f>
        <v>8362500</v>
      </c>
    </row>
    <row r="136" customFormat="false" ht="17.25" hidden="false" customHeight="false" outlineLevel="0" collapsed="false">
      <c r="D136" s="80" t="s">
        <v>227</v>
      </c>
      <c r="E136" s="79" t="n">
        <v>1050000</v>
      </c>
      <c r="F136" s="79" t="n">
        <f aca="false">SUM(E131:E135)/0.15*0.15</f>
        <v>5250000</v>
      </c>
      <c r="G136" s="81" t="n">
        <f aca="false">F136-F136*0.15</f>
        <v>4462500</v>
      </c>
      <c r="H136" s="81" t="n">
        <f aca="false">$B$135</f>
        <v>500000</v>
      </c>
      <c r="I136" s="81" t="n">
        <f aca="false">O136*300</f>
        <v>315000</v>
      </c>
      <c r="J136" s="81" t="n">
        <v>2050000</v>
      </c>
      <c r="K136" s="81" t="n">
        <f aca="false">G136-H136-I136-J136</f>
        <v>1597500</v>
      </c>
      <c r="L136" s="81"/>
      <c r="M136" s="81" t="n">
        <f aca="false">M135-E136+F136-H136-I136-J136</f>
        <v>39369600</v>
      </c>
      <c r="O136" s="79" t="n">
        <f aca="false">E136/1000</f>
        <v>1050</v>
      </c>
      <c r="P136" s="79" t="n">
        <f aca="false">O136/21</f>
        <v>50</v>
      </c>
      <c r="Q136" s="79" t="n">
        <f aca="false">SUM(O131:O135)*0.15</f>
        <v>787.5</v>
      </c>
      <c r="R136" s="82" t="n">
        <f aca="false">Q136/21</f>
        <v>37.5</v>
      </c>
      <c r="S136" s="79" t="n">
        <f aca="false">S135+(O136*0.85)-Q136</f>
        <v>8467.5</v>
      </c>
      <c r="T136" s="79" t="n">
        <f aca="false">S136*1000</f>
        <v>8467500</v>
      </c>
    </row>
    <row r="137" customFormat="false" ht="17.25" hidden="false" customHeight="false" outlineLevel="0" collapsed="false">
      <c r="D137" s="80" t="s">
        <v>228</v>
      </c>
      <c r="E137" s="79" t="n">
        <v>1050000</v>
      </c>
      <c r="F137" s="79" t="n">
        <f aca="false">SUM(E132:E136)/0.15*0.15</f>
        <v>5250000</v>
      </c>
      <c r="G137" s="81" t="n">
        <f aca="false">F137-F137*0.15</f>
        <v>4462500</v>
      </c>
      <c r="H137" s="81" t="n">
        <f aca="false">$B$135</f>
        <v>500000</v>
      </c>
      <c r="I137" s="81" t="n">
        <f aca="false">O137*300</f>
        <v>315000</v>
      </c>
      <c r="J137" s="81" t="n">
        <v>2050000</v>
      </c>
      <c r="K137" s="81" t="n">
        <f aca="false">G137-H137-I137-J137</f>
        <v>1597500</v>
      </c>
      <c r="L137" s="81"/>
      <c r="M137" s="81" t="n">
        <f aca="false">M136-E137+F137-H137-I137-J137</f>
        <v>40704600</v>
      </c>
      <c r="O137" s="79" t="n">
        <f aca="false">E137/1000</f>
        <v>1050</v>
      </c>
      <c r="P137" s="79" t="n">
        <f aca="false">O137/21</f>
        <v>50</v>
      </c>
      <c r="Q137" s="79" t="n">
        <f aca="false">SUM(O132:O136)*0.15</f>
        <v>787.5</v>
      </c>
      <c r="R137" s="82" t="n">
        <f aca="false">Q137/21</f>
        <v>37.5</v>
      </c>
      <c r="S137" s="79" t="n">
        <f aca="false">S136+(O137*0.85)-Q137</f>
        <v>8572.5</v>
      </c>
      <c r="T137" s="79" t="n">
        <f aca="false">S137*1000</f>
        <v>8572500</v>
      </c>
    </row>
    <row r="138" customFormat="false" ht="17.25" hidden="false" customHeight="false" outlineLevel="0" collapsed="false">
      <c r="D138" s="80" t="s">
        <v>229</v>
      </c>
      <c r="E138" s="79" t="n">
        <v>1050000</v>
      </c>
      <c r="F138" s="79" t="n">
        <f aca="false">SUM(E133:E137)/0.15*0.15</f>
        <v>5250000</v>
      </c>
      <c r="G138" s="81" t="n">
        <f aca="false">F138-F138*0.15</f>
        <v>4462500</v>
      </c>
      <c r="H138" s="81" t="n">
        <f aca="false">$B$135</f>
        <v>500000</v>
      </c>
      <c r="I138" s="81" t="n">
        <f aca="false">O138*300</f>
        <v>315000</v>
      </c>
      <c r="J138" s="81" t="n">
        <v>2050000</v>
      </c>
      <c r="K138" s="81" t="n">
        <f aca="false">G138-H138-I138-J138</f>
        <v>1597500</v>
      </c>
      <c r="L138" s="81"/>
      <c r="M138" s="81" t="n">
        <f aca="false">M137-E138+F138-H138-I138-J138</f>
        <v>42039600</v>
      </c>
      <c r="O138" s="79" t="n">
        <f aca="false">E138/1000</f>
        <v>1050</v>
      </c>
      <c r="P138" s="79" t="n">
        <f aca="false">O138/21</f>
        <v>50</v>
      </c>
      <c r="Q138" s="79" t="n">
        <f aca="false">SUM(O133:O137)*0.15</f>
        <v>787.5</v>
      </c>
      <c r="R138" s="82" t="n">
        <f aca="false">Q138/21</f>
        <v>37.5</v>
      </c>
      <c r="S138" s="79" t="n">
        <f aca="false">S137+(O138*0.85)-Q138</f>
        <v>8677.5</v>
      </c>
      <c r="T138" s="79" t="n">
        <f aca="false">S138*1000</f>
        <v>8677500</v>
      </c>
    </row>
    <row r="139" customFormat="false" ht="17.25" hidden="false" customHeight="false" outlineLevel="0" collapsed="false">
      <c r="D139" s="80" t="s">
        <v>230</v>
      </c>
      <c r="E139" s="79" t="n">
        <f aca="false">SUM(E127:E138)</f>
        <v>12600000</v>
      </c>
      <c r="F139" s="79" t="n">
        <f aca="false">SUM(F127:F138)</f>
        <v>62250000</v>
      </c>
      <c r="G139" s="81" t="n">
        <f aca="false">SUM(G127:G138)</f>
        <v>52912500</v>
      </c>
      <c r="H139" s="81" t="n">
        <f aca="false">SUM(H127:H138)</f>
        <v>6000000</v>
      </c>
      <c r="I139" s="81" t="n">
        <f aca="false">SUM(I127:I138)</f>
        <v>3780000</v>
      </c>
      <c r="J139" s="81" t="n">
        <f aca="false">SUM(J127:J138)</f>
        <v>24600000</v>
      </c>
      <c r="K139" s="81" t="n">
        <f aca="false">SUM(K127:K138)</f>
        <v>18532500</v>
      </c>
      <c r="L139" s="81" t="n">
        <f aca="false">K139*0.34</f>
        <v>6301050</v>
      </c>
      <c r="M139" s="81" t="n">
        <f aca="false">M138-L139</f>
        <v>35738550</v>
      </c>
      <c r="O139" s="79" t="n">
        <f aca="false">SUM(O127:O138)</f>
        <v>12600</v>
      </c>
      <c r="P139" s="79" t="n">
        <f aca="false">O139/252</f>
        <v>50</v>
      </c>
      <c r="Q139" s="79" t="n">
        <f aca="false">SUM(Q127:Q138)</f>
        <v>9330</v>
      </c>
      <c r="R139" s="82" t="n">
        <f aca="false">Q139/252</f>
        <v>37.0238095238095</v>
      </c>
      <c r="S139" s="79" t="n">
        <f aca="false">S138</f>
        <v>8677.5</v>
      </c>
      <c r="T139" s="79" t="n">
        <f aca="false">S139*1000</f>
        <v>8677500</v>
      </c>
    </row>
    <row r="140" customFormat="false" ht="17.25" hidden="false" customHeight="false" outlineLevel="0" collapsed="false">
      <c r="G140" s="85" t="n">
        <f aca="false">G139/F139</f>
        <v>0.85</v>
      </c>
      <c r="K140" s="85" t="n">
        <f aca="false">K139/F139</f>
        <v>0.297710843373494</v>
      </c>
      <c r="L140" s="85"/>
      <c r="M140" s="85"/>
    </row>
    <row r="142" customFormat="false" ht="17.25" hidden="false" customHeight="false" outlineLevel="0" collapsed="false">
      <c r="J142" s="71" t="s">
        <v>260</v>
      </c>
    </row>
    <row r="143" customFormat="false" ht="17.25" hidden="false" customHeight="false" outlineLevel="0" collapsed="false">
      <c r="J143" s="71" t="s">
        <v>261</v>
      </c>
    </row>
    <row r="144" customFormat="false" ht="17.25" hidden="false" customHeight="false" outlineLevel="0" collapsed="false">
      <c r="A144" s="74" t="s">
        <v>233</v>
      </c>
      <c r="B144" s="74"/>
      <c r="D144" s="6" t="s">
        <v>262</v>
      </c>
      <c r="E144" s="87" t="s">
        <v>192</v>
      </c>
      <c r="F144" s="87" t="s">
        <v>193</v>
      </c>
      <c r="G144" s="6" t="s">
        <v>194</v>
      </c>
      <c r="H144" s="6" t="s">
        <v>195</v>
      </c>
      <c r="I144" s="6" t="s">
        <v>196</v>
      </c>
      <c r="J144" s="74" t="s">
        <v>197</v>
      </c>
      <c r="K144" s="6" t="s">
        <v>199</v>
      </c>
      <c r="L144" s="6" t="s">
        <v>235</v>
      </c>
      <c r="M144" s="6" t="s">
        <v>236</v>
      </c>
      <c r="O144" s="87" t="s">
        <v>202</v>
      </c>
      <c r="P144" s="87" t="s">
        <v>203</v>
      </c>
      <c r="Q144" s="87" t="s">
        <v>204</v>
      </c>
      <c r="R144" s="87" t="s">
        <v>205</v>
      </c>
      <c r="S144" s="87" t="s">
        <v>206</v>
      </c>
      <c r="T144" s="87" t="s">
        <v>207</v>
      </c>
    </row>
    <row r="145" customFormat="false" ht="17.25" hidden="false" customHeight="false" outlineLevel="0" collapsed="false">
      <c r="A145" s="74"/>
      <c r="B145" s="74"/>
      <c r="D145" s="80" t="s">
        <v>209</v>
      </c>
      <c r="E145" s="79" t="n">
        <v>1100000</v>
      </c>
      <c r="F145" s="79" t="n">
        <f aca="false">(E134+E135+E138+E137+E136)/0.15*0.15</f>
        <v>5250000</v>
      </c>
      <c r="G145" s="81" t="n">
        <f aca="false">F145-F145*0.15</f>
        <v>4462500</v>
      </c>
      <c r="H145" s="81" t="n">
        <f aca="false">$B$153</f>
        <v>500000</v>
      </c>
      <c r="I145" s="81" t="n">
        <f aca="false">O145*300</f>
        <v>330000</v>
      </c>
      <c r="J145" s="81" t="n">
        <v>2250000</v>
      </c>
      <c r="K145" s="81" t="n">
        <f aca="false">G145-H145-I145-J145</f>
        <v>1382500</v>
      </c>
      <c r="L145" s="81"/>
      <c r="M145" s="81" t="n">
        <f aca="false">M139-E145+F145-H145-I145-J145</f>
        <v>36808550</v>
      </c>
      <c r="O145" s="79" t="n">
        <f aca="false">E145/1000</f>
        <v>1100</v>
      </c>
      <c r="P145" s="79" t="n">
        <f aca="false">O145/21</f>
        <v>52.3809523809524</v>
      </c>
      <c r="Q145" s="79" t="n">
        <f aca="false">(O134+O138+O137+O136+O135)*0.15</f>
        <v>787.5</v>
      </c>
      <c r="R145" s="82" t="n">
        <f aca="false">Q145/21</f>
        <v>37.5</v>
      </c>
      <c r="S145" s="79" t="n">
        <f aca="false">S139+(O145*0.85)-Q145</f>
        <v>8825</v>
      </c>
      <c r="T145" s="79" t="n">
        <f aca="false">S145*1000</f>
        <v>8825000</v>
      </c>
    </row>
    <row r="146" customFormat="false" ht="17.25" hidden="false" customHeight="false" outlineLevel="0" collapsed="false">
      <c r="A146" s="78" t="s">
        <v>237</v>
      </c>
      <c r="B146" s="79" t="n">
        <v>150000</v>
      </c>
      <c r="D146" s="80" t="s">
        <v>211</v>
      </c>
      <c r="E146" s="79" t="n">
        <v>1100000</v>
      </c>
      <c r="F146" s="79" t="n">
        <f aca="false">(E135+E136+E145+E138+E137)/0.15*0.15</f>
        <v>5300000</v>
      </c>
      <c r="G146" s="81" t="n">
        <f aca="false">F146-F146*0.15</f>
        <v>4505000</v>
      </c>
      <c r="H146" s="81" t="n">
        <f aca="false">$B$153</f>
        <v>500000</v>
      </c>
      <c r="I146" s="81" t="n">
        <f aca="false">O146*300</f>
        <v>330000</v>
      </c>
      <c r="J146" s="81" t="n">
        <v>2250000</v>
      </c>
      <c r="K146" s="81" t="n">
        <f aca="false">G146-H146-I146-J146</f>
        <v>1425000</v>
      </c>
      <c r="L146" s="81"/>
      <c r="M146" s="81" t="n">
        <f aca="false">M145-E146+F146-H146-I146-J146</f>
        <v>37928550</v>
      </c>
      <c r="O146" s="79" t="n">
        <f aca="false">E146/1000</f>
        <v>1100</v>
      </c>
      <c r="P146" s="79" t="n">
        <f aca="false">O146/21</f>
        <v>52.3809523809524</v>
      </c>
      <c r="Q146" s="79" t="n">
        <f aca="false">(O135+O145+O138+O137+O136)*0.15</f>
        <v>795</v>
      </c>
      <c r="R146" s="82" t="n">
        <f aca="false">Q146/21</f>
        <v>37.8571428571429</v>
      </c>
      <c r="S146" s="79" t="n">
        <f aca="false">S145+(O146*0.85)-Q146</f>
        <v>8965</v>
      </c>
      <c r="T146" s="79" t="n">
        <f aca="false">S146*1000</f>
        <v>8965000</v>
      </c>
    </row>
    <row r="147" customFormat="false" ht="17.25" hidden="false" customHeight="false" outlineLevel="0" collapsed="false">
      <c r="A147" s="78" t="s">
        <v>238</v>
      </c>
      <c r="B147" s="79" t="n">
        <v>40000</v>
      </c>
      <c r="D147" s="80" t="s">
        <v>213</v>
      </c>
      <c r="E147" s="79" t="n">
        <v>1100000</v>
      </c>
      <c r="F147" s="79" t="n">
        <f aca="false">(E136+E137+E146+E145+E138)/0.15*0.15</f>
        <v>5350000</v>
      </c>
      <c r="G147" s="81" t="n">
        <f aca="false">F147-F147*0.15</f>
        <v>4547500</v>
      </c>
      <c r="H147" s="81" t="n">
        <f aca="false">$B$153</f>
        <v>500000</v>
      </c>
      <c r="I147" s="81" t="n">
        <f aca="false">O147*300</f>
        <v>330000</v>
      </c>
      <c r="J147" s="81" t="n">
        <v>2250000</v>
      </c>
      <c r="K147" s="81" t="n">
        <f aca="false">G147-H147-I147-J147</f>
        <v>1467500</v>
      </c>
      <c r="L147" s="81"/>
      <c r="M147" s="81" t="n">
        <f aca="false">M146-E147+F147-H147-I147-J147</f>
        <v>39098550</v>
      </c>
      <c r="O147" s="79" t="n">
        <f aca="false">E147/1000</f>
        <v>1100</v>
      </c>
      <c r="P147" s="79" t="n">
        <f aca="false">O147/21</f>
        <v>52.3809523809524</v>
      </c>
      <c r="Q147" s="79" t="n">
        <f aca="false">(O136+O137+O146+O145+O138)*0.15</f>
        <v>802.5</v>
      </c>
      <c r="R147" s="82" t="n">
        <f aca="false">Q147/21</f>
        <v>38.2142857142857</v>
      </c>
      <c r="S147" s="79" t="n">
        <f aca="false">S146+(O147*0.85)-Q147</f>
        <v>9097.5</v>
      </c>
      <c r="T147" s="79" t="n">
        <f aca="false">S147*1000</f>
        <v>9097500</v>
      </c>
    </row>
    <row r="148" customFormat="false" ht="17.25" hidden="false" customHeight="false" outlineLevel="0" collapsed="false">
      <c r="A148" s="78" t="s">
        <v>239</v>
      </c>
      <c r="B148" s="79" t="n">
        <v>50000</v>
      </c>
      <c r="D148" s="80" t="s">
        <v>215</v>
      </c>
      <c r="E148" s="79" t="n">
        <v>1100000</v>
      </c>
      <c r="F148" s="79" t="n">
        <f aca="false">(E137+E138+E147+E146+E145)/0.15*0.15</f>
        <v>5400000</v>
      </c>
      <c r="G148" s="81" t="n">
        <f aca="false">F148-F148*0.15</f>
        <v>4590000</v>
      </c>
      <c r="H148" s="81" t="n">
        <f aca="false">$B$153</f>
        <v>500000</v>
      </c>
      <c r="I148" s="81" t="n">
        <f aca="false">O148*300</f>
        <v>330000</v>
      </c>
      <c r="J148" s="81" t="n">
        <v>2250000</v>
      </c>
      <c r="K148" s="81" t="n">
        <f aca="false">G148-H148-I148-J148</f>
        <v>1510000</v>
      </c>
      <c r="L148" s="81"/>
      <c r="M148" s="81" t="n">
        <f aca="false">M147-E148+F148-H148-I148-J148</f>
        <v>40318550</v>
      </c>
      <c r="O148" s="79" t="n">
        <f aca="false">E148/1000</f>
        <v>1100</v>
      </c>
      <c r="P148" s="79" t="n">
        <f aca="false">O148/21</f>
        <v>52.3809523809524</v>
      </c>
      <c r="Q148" s="79" t="n">
        <f aca="false">(O137+O138+O147+O146+O145)*0.15</f>
        <v>810</v>
      </c>
      <c r="R148" s="82" t="n">
        <f aca="false">Q148/21</f>
        <v>38.5714285714286</v>
      </c>
      <c r="S148" s="79" t="n">
        <f aca="false">S147+(O148*0.85)-Q148</f>
        <v>9222.5</v>
      </c>
      <c r="T148" s="79" t="n">
        <f aca="false">S148*1000</f>
        <v>9222500</v>
      </c>
    </row>
    <row r="149" customFormat="false" ht="17.25" hidden="false" customHeight="false" outlineLevel="0" collapsed="false">
      <c r="A149" s="78" t="s">
        <v>240</v>
      </c>
      <c r="B149" s="79" t="n">
        <v>60000</v>
      </c>
      <c r="D149" s="80" t="s">
        <v>217</v>
      </c>
      <c r="E149" s="79" t="n">
        <v>1100000</v>
      </c>
      <c r="F149" s="79" t="n">
        <f aca="false">E138+SUM(E145:E148)/0.15*0.15</f>
        <v>5450000</v>
      </c>
      <c r="G149" s="81" t="n">
        <f aca="false">F149-F149*0.15</f>
        <v>4632500</v>
      </c>
      <c r="H149" s="81" t="n">
        <f aca="false">$B$153</f>
        <v>500000</v>
      </c>
      <c r="I149" s="81" t="n">
        <f aca="false">O149*300</f>
        <v>330000</v>
      </c>
      <c r="J149" s="81" t="n">
        <v>2250000</v>
      </c>
      <c r="K149" s="81" t="n">
        <f aca="false">G149-H149-I149-J149</f>
        <v>1552500</v>
      </c>
      <c r="L149" s="81"/>
      <c r="M149" s="81" t="n">
        <f aca="false">M148-E149+F149-H149-I149-J149</f>
        <v>41588550</v>
      </c>
      <c r="O149" s="79" t="n">
        <f aca="false">E149/1000</f>
        <v>1100</v>
      </c>
      <c r="P149" s="79" t="n">
        <f aca="false">O149/21</f>
        <v>52.3809523809524</v>
      </c>
      <c r="Q149" s="79" t="n">
        <f aca="false">(O137+O138+O147+O146+O145)*0.15</f>
        <v>810</v>
      </c>
      <c r="R149" s="82" t="n">
        <f aca="false">Q149/21</f>
        <v>38.5714285714286</v>
      </c>
      <c r="S149" s="79" t="n">
        <f aca="false">S148+(O149*0.85)-Q149</f>
        <v>9347.5</v>
      </c>
      <c r="T149" s="79" t="n">
        <f aca="false">S149*1000</f>
        <v>9347500</v>
      </c>
    </row>
    <row r="150" customFormat="false" ht="17.25" hidden="false" customHeight="false" outlineLevel="0" collapsed="false">
      <c r="A150" s="78" t="s">
        <v>241</v>
      </c>
      <c r="B150" s="79" t="n">
        <v>50000</v>
      </c>
      <c r="D150" s="80" t="s">
        <v>219</v>
      </c>
      <c r="E150" s="79" t="n">
        <v>1100000</v>
      </c>
      <c r="F150" s="79" t="n">
        <f aca="false">SUM(E145:E149)/0.15*0.15</f>
        <v>5500000</v>
      </c>
      <c r="G150" s="81" t="n">
        <f aca="false">F150-F150*0.15</f>
        <v>4675000</v>
      </c>
      <c r="H150" s="81" t="n">
        <f aca="false">$B$153</f>
        <v>500000</v>
      </c>
      <c r="I150" s="81" t="n">
        <f aca="false">O150*300</f>
        <v>330000</v>
      </c>
      <c r="J150" s="81" t="n">
        <v>2250000</v>
      </c>
      <c r="K150" s="81" t="n">
        <f aca="false">G150-H150-I150-J150</f>
        <v>1595000</v>
      </c>
      <c r="L150" s="81"/>
      <c r="M150" s="81" t="n">
        <f aca="false">M149-E150+F150-H150-I150-J150</f>
        <v>42908550</v>
      </c>
      <c r="O150" s="79" t="n">
        <f aca="false">E150/1000</f>
        <v>1100</v>
      </c>
      <c r="P150" s="79" t="n">
        <f aca="false">O150/21</f>
        <v>52.3809523809524</v>
      </c>
      <c r="Q150" s="79" t="n">
        <f aca="false">SUM(O145:O149)*0.15</f>
        <v>825</v>
      </c>
      <c r="R150" s="82" t="n">
        <f aca="false">Q150/21</f>
        <v>39.2857142857143</v>
      </c>
      <c r="S150" s="79" t="n">
        <f aca="false">S149+(O150*0.85)-Q150</f>
        <v>9457.5</v>
      </c>
      <c r="T150" s="79" t="n">
        <f aca="false">S150*1000</f>
        <v>9457500</v>
      </c>
    </row>
    <row r="151" customFormat="false" ht="17.25" hidden="false" customHeight="false" outlineLevel="0" collapsed="false">
      <c r="A151" s="78" t="s">
        <v>242</v>
      </c>
      <c r="B151" s="79" t="n">
        <v>50000</v>
      </c>
      <c r="D151" s="80" t="s">
        <v>221</v>
      </c>
      <c r="E151" s="79" t="n">
        <v>1100000</v>
      </c>
      <c r="F151" s="79" t="n">
        <f aca="false">SUM(E146:E150)/0.15*0.15</f>
        <v>5500000</v>
      </c>
      <c r="G151" s="81" t="n">
        <f aca="false">F151-F151*0.15</f>
        <v>4675000</v>
      </c>
      <c r="H151" s="81" t="n">
        <f aca="false">$B$153</f>
        <v>500000</v>
      </c>
      <c r="I151" s="81" t="n">
        <f aca="false">O151*300</f>
        <v>330000</v>
      </c>
      <c r="J151" s="81" t="n">
        <v>2250000</v>
      </c>
      <c r="K151" s="81" t="n">
        <f aca="false">G151-H151-I151-J151</f>
        <v>1595000</v>
      </c>
      <c r="L151" s="81"/>
      <c r="M151" s="81" t="n">
        <f aca="false">M150-E151+F151-H151-I151-J151</f>
        <v>44228550</v>
      </c>
      <c r="O151" s="79" t="n">
        <f aca="false">E151/1000</f>
        <v>1100</v>
      </c>
      <c r="P151" s="79" t="n">
        <f aca="false">O151/21</f>
        <v>52.3809523809524</v>
      </c>
      <c r="Q151" s="79" t="n">
        <f aca="false">SUM(O146:O150)*0.15</f>
        <v>825</v>
      </c>
      <c r="R151" s="82" t="n">
        <f aca="false">Q151/21</f>
        <v>39.2857142857143</v>
      </c>
      <c r="S151" s="79" t="n">
        <f aca="false">S150+(O151*0.85)-Q151</f>
        <v>9567.5</v>
      </c>
      <c r="T151" s="79" t="n">
        <f aca="false">S151*1000</f>
        <v>9567500</v>
      </c>
    </row>
    <row r="152" customFormat="false" ht="17.25" hidden="false" customHeight="false" outlineLevel="0" collapsed="false">
      <c r="A152" s="88" t="s">
        <v>65</v>
      </c>
      <c r="B152" s="79" t="n">
        <v>100000</v>
      </c>
      <c r="D152" s="80" t="s">
        <v>223</v>
      </c>
      <c r="E152" s="79" t="n">
        <v>1100000</v>
      </c>
      <c r="F152" s="79" t="n">
        <f aca="false">SUM(E147:E151)/0.15*0.15</f>
        <v>5500000</v>
      </c>
      <c r="G152" s="81" t="n">
        <f aca="false">F152-F152*0.15</f>
        <v>4675000</v>
      </c>
      <c r="H152" s="81" t="n">
        <f aca="false">$B$153</f>
        <v>500000</v>
      </c>
      <c r="I152" s="81" t="n">
        <f aca="false">O152*300</f>
        <v>330000</v>
      </c>
      <c r="J152" s="81" t="n">
        <v>2250000</v>
      </c>
      <c r="K152" s="81" t="n">
        <f aca="false">G152-H152-I152-J152</f>
        <v>1595000</v>
      </c>
      <c r="L152" s="81"/>
      <c r="M152" s="81" t="n">
        <f aca="false">M151-E152+F152-H152-I152-J152</f>
        <v>45548550</v>
      </c>
      <c r="O152" s="79" t="n">
        <f aca="false">E152/1000</f>
        <v>1100</v>
      </c>
      <c r="P152" s="79" t="n">
        <f aca="false">O152/21</f>
        <v>52.3809523809524</v>
      </c>
      <c r="Q152" s="79" t="n">
        <f aca="false">SUM(O147:O151)*0.15</f>
        <v>825</v>
      </c>
      <c r="R152" s="82" t="n">
        <f aca="false">Q152/21</f>
        <v>39.2857142857143</v>
      </c>
      <c r="S152" s="79" t="n">
        <f aca="false">S151+(O152*0.85)-Q152</f>
        <v>9677.5</v>
      </c>
      <c r="T152" s="79" t="n">
        <f aca="false">S152*1000</f>
        <v>9677500</v>
      </c>
    </row>
    <row r="153" customFormat="false" ht="17.25" hidden="false" customHeight="false" outlineLevel="0" collapsed="false">
      <c r="A153" s="78" t="s">
        <v>243</v>
      </c>
      <c r="B153" s="79" t="n">
        <f aca="false">SUM(B146:B152)</f>
        <v>500000</v>
      </c>
      <c r="D153" s="80" t="s">
        <v>225</v>
      </c>
      <c r="E153" s="79" t="n">
        <v>1100000</v>
      </c>
      <c r="F153" s="79" t="n">
        <f aca="false">SUM(E148:E152)/0.15*0.15</f>
        <v>5500000</v>
      </c>
      <c r="G153" s="81" t="n">
        <f aca="false">F153-F153*0.15</f>
        <v>4675000</v>
      </c>
      <c r="H153" s="81" t="n">
        <f aca="false">$B$153</f>
        <v>500000</v>
      </c>
      <c r="I153" s="81" t="n">
        <f aca="false">O153*300</f>
        <v>330000</v>
      </c>
      <c r="J153" s="81" t="n">
        <v>2250000</v>
      </c>
      <c r="K153" s="81" t="n">
        <f aca="false">G153-H153-I153-J153</f>
        <v>1595000</v>
      </c>
      <c r="L153" s="81"/>
      <c r="M153" s="81" t="n">
        <f aca="false">M152-E153+F153-H153-I153-J153</f>
        <v>46868550</v>
      </c>
      <c r="O153" s="79" t="n">
        <f aca="false">E153/1000</f>
        <v>1100</v>
      </c>
      <c r="P153" s="79" t="n">
        <f aca="false">O153/21</f>
        <v>52.3809523809524</v>
      </c>
      <c r="Q153" s="79" t="n">
        <f aca="false">SUM(O148:O152)*0.15</f>
        <v>825</v>
      </c>
      <c r="R153" s="82" t="n">
        <f aca="false">Q153/21</f>
        <v>39.2857142857143</v>
      </c>
      <c r="S153" s="79" t="n">
        <f aca="false">S152+(O153*0.85)-Q153</f>
        <v>9787.5</v>
      </c>
      <c r="T153" s="79" t="n">
        <f aca="false">S153*1000</f>
        <v>9787500</v>
      </c>
    </row>
    <row r="154" customFormat="false" ht="17.25" hidden="false" customHeight="false" outlineLevel="0" collapsed="false">
      <c r="D154" s="80" t="s">
        <v>227</v>
      </c>
      <c r="E154" s="79" t="n">
        <v>1100000</v>
      </c>
      <c r="F154" s="79" t="n">
        <f aca="false">SUM(E149:E153)/0.15*0.15</f>
        <v>5500000</v>
      </c>
      <c r="G154" s="81" t="n">
        <f aca="false">F154-F154*0.15</f>
        <v>4675000</v>
      </c>
      <c r="H154" s="81" t="n">
        <f aca="false">$B$153</f>
        <v>500000</v>
      </c>
      <c r="I154" s="81" t="n">
        <f aca="false">O154*300</f>
        <v>330000</v>
      </c>
      <c r="J154" s="81" t="n">
        <v>2250000</v>
      </c>
      <c r="K154" s="81" t="n">
        <f aca="false">G154-H154-I154-J154</f>
        <v>1595000</v>
      </c>
      <c r="L154" s="81"/>
      <c r="M154" s="81" t="n">
        <f aca="false">M153-E154+F154-H154-I154-J154</f>
        <v>48188550</v>
      </c>
      <c r="O154" s="79" t="n">
        <f aca="false">E154/1000</f>
        <v>1100</v>
      </c>
      <c r="P154" s="79" t="n">
        <f aca="false">O154/21</f>
        <v>52.3809523809524</v>
      </c>
      <c r="Q154" s="79" t="n">
        <f aca="false">SUM(O149:O153)*0.15</f>
        <v>825</v>
      </c>
      <c r="R154" s="82" t="n">
        <f aca="false">Q154/21</f>
        <v>39.2857142857143</v>
      </c>
      <c r="S154" s="79" t="n">
        <f aca="false">S153+(O154*0.85)-Q154</f>
        <v>9897.5</v>
      </c>
      <c r="T154" s="79" t="n">
        <f aca="false">S154*1000</f>
        <v>9897500</v>
      </c>
    </row>
    <row r="155" customFormat="false" ht="17.25" hidden="false" customHeight="false" outlineLevel="0" collapsed="false">
      <c r="D155" s="80" t="s">
        <v>228</v>
      </c>
      <c r="E155" s="79" t="n">
        <v>1100000</v>
      </c>
      <c r="F155" s="79" t="n">
        <f aca="false">SUM(E150:E154)/0.15*0.15</f>
        <v>5500000</v>
      </c>
      <c r="G155" s="81" t="n">
        <f aca="false">F155-F155*0.15</f>
        <v>4675000</v>
      </c>
      <c r="H155" s="81" t="n">
        <f aca="false">$B$153</f>
        <v>500000</v>
      </c>
      <c r="I155" s="81" t="n">
        <f aca="false">O155*300</f>
        <v>330000</v>
      </c>
      <c r="J155" s="81" t="n">
        <v>2250000</v>
      </c>
      <c r="K155" s="81" t="n">
        <f aca="false">G155-H155-I155-J155</f>
        <v>1595000</v>
      </c>
      <c r="L155" s="81"/>
      <c r="M155" s="81" t="n">
        <f aca="false">M154-E155+F155-H155-I155-J155</f>
        <v>49508550</v>
      </c>
      <c r="O155" s="79" t="n">
        <f aca="false">E155/1000</f>
        <v>1100</v>
      </c>
      <c r="P155" s="79" t="n">
        <f aca="false">O155/21</f>
        <v>52.3809523809524</v>
      </c>
      <c r="Q155" s="79" t="n">
        <f aca="false">SUM(O150:O154)*0.15</f>
        <v>825</v>
      </c>
      <c r="R155" s="82" t="n">
        <f aca="false">Q155/21</f>
        <v>39.2857142857143</v>
      </c>
      <c r="S155" s="79" t="n">
        <f aca="false">S154+(O155*0.85)-Q155</f>
        <v>10007.5</v>
      </c>
      <c r="T155" s="79" t="n">
        <f aca="false">S155*1000</f>
        <v>10007500</v>
      </c>
    </row>
    <row r="156" customFormat="false" ht="17.25" hidden="false" customHeight="false" outlineLevel="0" collapsed="false">
      <c r="D156" s="80" t="s">
        <v>229</v>
      </c>
      <c r="E156" s="79" t="n">
        <v>1100000</v>
      </c>
      <c r="F156" s="79" t="n">
        <f aca="false">SUM(E151:E155)/0.15*0.15</f>
        <v>5500000</v>
      </c>
      <c r="G156" s="81" t="n">
        <f aca="false">F156-F156*0.15</f>
        <v>4675000</v>
      </c>
      <c r="H156" s="81" t="n">
        <f aca="false">$B$153</f>
        <v>500000</v>
      </c>
      <c r="I156" s="81" t="n">
        <f aca="false">O156*300</f>
        <v>330000</v>
      </c>
      <c r="J156" s="81" t="n">
        <v>2250000</v>
      </c>
      <c r="K156" s="81" t="n">
        <f aca="false">G156-H156-I156-J156</f>
        <v>1595000</v>
      </c>
      <c r="L156" s="81"/>
      <c r="M156" s="81" t="n">
        <f aca="false">M155-E156+F156-H156-I156-J156</f>
        <v>50828550</v>
      </c>
      <c r="O156" s="79" t="n">
        <f aca="false">E156/1000</f>
        <v>1100</v>
      </c>
      <c r="P156" s="79" t="n">
        <f aca="false">O156/21</f>
        <v>52.3809523809524</v>
      </c>
      <c r="Q156" s="79" t="n">
        <f aca="false">SUM(O151:O155)*0.15</f>
        <v>825</v>
      </c>
      <c r="R156" s="82" t="n">
        <f aca="false">Q156/21</f>
        <v>39.2857142857143</v>
      </c>
      <c r="S156" s="79" t="n">
        <f aca="false">S155+(O156*0.85)-Q156</f>
        <v>10117.5</v>
      </c>
      <c r="T156" s="79" t="n">
        <f aca="false">S156*1000</f>
        <v>10117500</v>
      </c>
    </row>
    <row r="157" customFormat="false" ht="17.25" hidden="false" customHeight="false" outlineLevel="0" collapsed="false">
      <c r="D157" s="80" t="s">
        <v>230</v>
      </c>
      <c r="E157" s="79" t="n">
        <f aca="false">SUM(E145:E156)</f>
        <v>13200000</v>
      </c>
      <c r="F157" s="79" t="n">
        <f aca="false">SUM(F145:F156)</f>
        <v>65250000</v>
      </c>
      <c r="G157" s="81" t="n">
        <f aca="false">SUM(G145:G156)</f>
        <v>55462500</v>
      </c>
      <c r="H157" s="81" t="n">
        <f aca="false">SUM(H145:H156)</f>
        <v>6000000</v>
      </c>
      <c r="I157" s="81" t="n">
        <f aca="false">SUM(I145:I156)</f>
        <v>3960000</v>
      </c>
      <c r="J157" s="81" t="n">
        <f aca="false">SUM(J145:J156)</f>
        <v>27000000</v>
      </c>
      <c r="K157" s="81" t="n">
        <f aca="false">SUM(K145:K156)</f>
        <v>18502500</v>
      </c>
      <c r="L157" s="81" t="n">
        <f aca="false">K157*0.34</f>
        <v>6290850</v>
      </c>
      <c r="M157" s="81" t="n">
        <f aca="false">M156-L157</f>
        <v>44537700</v>
      </c>
      <c r="O157" s="79" t="n">
        <f aca="false">SUM(O145:O156)</f>
        <v>13200</v>
      </c>
      <c r="P157" s="79" t="n">
        <f aca="false">O157/252</f>
        <v>52.3809523809524</v>
      </c>
      <c r="Q157" s="79" t="n">
        <f aca="false">SUM(Q145:Q156)</f>
        <v>9780</v>
      </c>
      <c r="R157" s="82" t="n">
        <f aca="false">Q157/252</f>
        <v>38.8095238095238</v>
      </c>
      <c r="S157" s="79" t="n">
        <f aca="false">S156</f>
        <v>10117.5</v>
      </c>
      <c r="T157" s="79" t="n">
        <f aca="false">S157*1000</f>
        <v>10117500</v>
      </c>
    </row>
    <row r="158" customFormat="false" ht="17.25" hidden="false" customHeight="false" outlineLevel="0" collapsed="false">
      <c r="G158" s="85" t="n">
        <f aca="false">G157/F157</f>
        <v>0.85</v>
      </c>
      <c r="K158" s="85" t="n">
        <f aca="false">K157/F157</f>
        <v>0.283563218390805</v>
      </c>
      <c r="L158" s="85"/>
      <c r="M158" s="85"/>
    </row>
    <row r="160" customFormat="false" ht="17.25" hidden="false" customHeight="false" outlineLevel="0" collapsed="false">
      <c r="J160" s="71" t="s">
        <v>260</v>
      </c>
    </row>
    <row r="161" customFormat="false" ht="17.25" hidden="false" customHeight="false" outlineLevel="0" collapsed="false">
      <c r="J161" s="71" t="s">
        <v>263</v>
      </c>
    </row>
    <row r="162" customFormat="false" ht="17.25" hidden="false" customHeight="false" outlineLevel="0" collapsed="false">
      <c r="A162" s="74" t="s">
        <v>233</v>
      </c>
      <c r="B162" s="74"/>
      <c r="D162" s="6" t="s">
        <v>264</v>
      </c>
      <c r="E162" s="87" t="s">
        <v>192</v>
      </c>
      <c r="F162" s="87" t="s">
        <v>193</v>
      </c>
      <c r="G162" s="6" t="s">
        <v>194</v>
      </c>
      <c r="H162" s="6" t="s">
        <v>195</v>
      </c>
      <c r="I162" s="6" t="s">
        <v>196</v>
      </c>
      <c r="J162" s="74" t="s">
        <v>197</v>
      </c>
      <c r="K162" s="6" t="s">
        <v>199</v>
      </c>
      <c r="L162" s="6" t="s">
        <v>235</v>
      </c>
      <c r="M162" s="6" t="s">
        <v>236</v>
      </c>
      <c r="O162" s="87" t="s">
        <v>202</v>
      </c>
      <c r="P162" s="87" t="s">
        <v>203</v>
      </c>
      <c r="Q162" s="87" t="s">
        <v>204</v>
      </c>
      <c r="R162" s="87" t="s">
        <v>205</v>
      </c>
      <c r="S162" s="87" t="s">
        <v>206</v>
      </c>
      <c r="T162" s="87" t="s">
        <v>207</v>
      </c>
    </row>
    <row r="163" customFormat="false" ht="17.25" hidden="false" customHeight="false" outlineLevel="0" collapsed="false">
      <c r="A163" s="74"/>
      <c r="B163" s="74"/>
      <c r="D163" s="80" t="s">
        <v>209</v>
      </c>
      <c r="E163" s="79" t="n">
        <v>1100000</v>
      </c>
      <c r="F163" s="79" t="n">
        <f aca="false">(E152+E153+E156+E155+E154)/0.15*0.15</f>
        <v>5500000</v>
      </c>
      <c r="G163" s="81" t="n">
        <f aca="false">F163-F163*0.15</f>
        <v>4675000</v>
      </c>
      <c r="H163" s="81" t="n">
        <f aca="false">$B$171</f>
        <v>500000</v>
      </c>
      <c r="I163" s="81" t="n">
        <f aca="false">O163*300</f>
        <v>330000</v>
      </c>
      <c r="J163" s="81" t="n">
        <v>2300000</v>
      </c>
      <c r="K163" s="81" t="n">
        <f aca="false">G163-H163-I163-J163</f>
        <v>1545000</v>
      </c>
      <c r="L163" s="81"/>
      <c r="M163" s="81" t="n">
        <f aca="false">M157-E163+F163-H163-I163-J163</f>
        <v>45807700</v>
      </c>
      <c r="O163" s="79" t="n">
        <f aca="false">E163/1000</f>
        <v>1100</v>
      </c>
      <c r="P163" s="79" t="n">
        <f aca="false">O163/21</f>
        <v>52.3809523809524</v>
      </c>
      <c r="Q163" s="79" t="n">
        <f aca="false">(O152+O156+O155+O154+O153)*0.15</f>
        <v>825</v>
      </c>
      <c r="R163" s="82" t="n">
        <f aca="false">Q163/21</f>
        <v>39.2857142857143</v>
      </c>
      <c r="S163" s="79" t="n">
        <f aca="false">S157+(O163*0.85)-Q163</f>
        <v>10227.5</v>
      </c>
      <c r="T163" s="79" t="n">
        <f aca="false">S163*1000</f>
        <v>10227500</v>
      </c>
    </row>
    <row r="164" customFormat="false" ht="17.25" hidden="false" customHeight="false" outlineLevel="0" collapsed="false">
      <c r="A164" s="78" t="s">
        <v>237</v>
      </c>
      <c r="B164" s="79" t="n">
        <v>150000</v>
      </c>
      <c r="D164" s="80" t="s">
        <v>211</v>
      </c>
      <c r="E164" s="79" t="n">
        <v>1100000</v>
      </c>
      <c r="F164" s="79" t="n">
        <f aca="false">(E153+E154+E163+E156+E155)/0.15*0.15</f>
        <v>5500000</v>
      </c>
      <c r="G164" s="81" t="n">
        <f aca="false">F164-F164*0.15</f>
        <v>4675000</v>
      </c>
      <c r="H164" s="81" t="n">
        <f aca="false">$B$171</f>
        <v>500000</v>
      </c>
      <c r="I164" s="81" t="n">
        <f aca="false">O164*300</f>
        <v>330000</v>
      </c>
      <c r="J164" s="81" t="n">
        <v>2300000</v>
      </c>
      <c r="K164" s="81" t="n">
        <f aca="false">G164-H164-I164-J164</f>
        <v>1545000</v>
      </c>
      <c r="L164" s="81"/>
      <c r="M164" s="81" t="n">
        <f aca="false">M163-E164+F164-H164-I164-J164</f>
        <v>47077700</v>
      </c>
      <c r="O164" s="79" t="n">
        <f aca="false">E164/1000</f>
        <v>1100</v>
      </c>
      <c r="P164" s="79" t="n">
        <f aca="false">O164/21</f>
        <v>52.3809523809524</v>
      </c>
      <c r="Q164" s="79" t="n">
        <f aca="false">(O153+O163+O156+O155+O154)*0.15</f>
        <v>825</v>
      </c>
      <c r="R164" s="82" t="n">
        <f aca="false">Q164/21</f>
        <v>39.2857142857143</v>
      </c>
      <c r="S164" s="79" t="n">
        <f aca="false">S163+(O164*0.85)-Q164</f>
        <v>10337.5</v>
      </c>
      <c r="T164" s="79" t="n">
        <f aca="false">S164*1000</f>
        <v>10337500</v>
      </c>
    </row>
    <row r="165" customFormat="false" ht="17.25" hidden="false" customHeight="false" outlineLevel="0" collapsed="false">
      <c r="A165" s="78" t="s">
        <v>238</v>
      </c>
      <c r="B165" s="79" t="n">
        <v>40000</v>
      </c>
      <c r="D165" s="80" t="s">
        <v>213</v>
      </c>
      <c r="E165" s="79" t="n">
        <v>1100000</v>
      </c>
      <c r="F165" s="79" t="n">
        <f aca="false">(E154+E155+E164+E163+E156)/0.15*0.15</f>
        <v>5500000</v>
      </c>
      <c r="G165" s="81" t="n">
        <f aca="false">F165-F165*0.15</f>
        <v>4675000</v>
      </c>
      <c r="H165" s="81" t="n">
        <f aca="false">$B$171</f>
        <v>500000</v>
      </c>
      <c r="I165" s="81" t="n">
        <f aca="false">O165*300</f>
        <v>330000</v>
      </c>
      <c r="J165" s="81" t="n">
        <v>2300000</v>
      </c>
      <c r="K165" s="81" t="n">
        <f aca="false">G165-H165-I165-J165</f>
        <v>1545000</v>
      </c>
      <c r="L165" s="81"/>
      <c r="M165" s="81" t="n">
        <f aca="false">M164-E165+F165-H165-I165-J165</f>
        <v>48347700</v>
      </c>
      <c r="O165" s="79" t="n">
        <f aca="false">E165/1000</f>
        <v>1100</v>
      </c>
      <c r="P165" s="79" t="n">
        <f aca="false">O165/21</f>
        <v>52.3809523809524</v>
      </c>
      <c r="Q165" s="79" t="n">
        <f aca="false">(O154+O155+O164+O163+O156)*0.15</f>
        <v>825</v>
      </c>
      <c r="R165" s="82" t="n">
        <f aca="false">Q165/21</f>
        <v>39.2857142857143</v>
      </c>
      <c r="S165" s="79" t="n">
        <f aca="false">S164+(O165*0.85)-Q165</f>
        <v>10447.5</v>
      </c>
      <c r="T165" s="79" t="n">
        <f aca="false">S165*1000</f>
        <v>10447500</v>
      </c>
    </row>
    <row r="166" customFormat="false" ht="17.25" hidden="false" customHeight="false" outlineLevel="0" collapsed="false">
      <c r="A166" s="78" t="s">
        <v>239</v>
      </c>
      <c r="B166" s="79" t="n">
        <v>50000</v>
      </c>
      <c r="D166" s="80" t="s">
        <v>215</v>
      </c>
      <c r="E166" s="79" t="n">
        <v>1100000</v>
      </c>
      <c r="F166" s="79" t="n">
        <f aca="false">(E155+E156+E165+E164+E163)/0.15*0.15</f>
        <v>5500000</v>
      </c>
      <c r="G166" s="81" t="n">
        <f aca="false">F166-F166*0.15</f>
        <v>4675000</v>
      </c>
      <c r="H166" s="81" t="n">
        <f aca="false">$B$171</f>
        <v>500000</v>
      </c>
      <c r="I166" s="81" t="n">
        <f aca="false">O166*300</f>
        <v>330000</v>
      </c>
      <c r="J166" s="81" t="n">
        <v>2300000</v>
      </c>
      <c r="K166" s="81" t="n">
        <f aca="false">G166-H166-I166-J166</f>
        <v>1545000</v>
      </c>
      <c r="L166" s="81"/>
      <c r="M166" s="81" t="n">
        <f aca="false">M165-E166+F166-H166-I166-J166</f>
        <v>49617700</v>
      </c>
      <c r="O166" s="79" t="n">
        <f aca="false">E166/1000</f>
        <v>1100</v>
      </c>
      <c r="P166" s="79" t="n">
        <f aca="false">O166/21</f>
        <v>52.3809523809524</v>
      </c>
      <c r="Q166" s="79" t="n">
        <f aca="false">(O155+O156+O165+O164+O163)*0.15</f>
        <v>825</v>
      </c>
      <c r="R166" s="82" t="n">
        <f aca="false">Q166/21</f>
        <v>39.2857142857143</v>
      </c>
      <c r="S166" s="79" t="n">
        <f aca="false">S165+(O166*0.85)-Q166</f>
        <v>10557.5</v>
      </c>
      <c r="T166" s="79" t="n">
        <f aca="false">S166*1000</f>
        <v>10557500</v>
      </c>
    </row>
    <row r="167" customFormat="false" ht="17.25" hidden="false" customHeight="false" outlineLevel="0" collapsed="false">
      <c r="A167" s="78" t="s">
        <v>240</v>
      </c>
      <c r="B167" s="79" t="n">
        <v>60000</v>
      </c>
      <c r="D167" s="80" t="s">
        <v>217</v>
      </c>
      <c r="E167" s="79" t="n">
        <v>1100000</v>
      </c>
      <c r="F167" s="79" t="n">
        <f aca="false">E156+SUM(E163:E166)/0.15*0.15</f>
        <v>5500000</v>
      </c>
      <c r="G167" s="81" t="n">
        <f aca="false">F167-F167*0.15</f>
        <v>4675000</v>
      </c>
      <c r="H167" s="81" t="n">
        <f aca="false">$B$171</f>
        <v>500000</v>
      </c>
      <c r="I167" s="81" t="n">
        <f aca="false">O167*300</f>
        <v>330000</v>
      </c>
      <c r="J167" s="81" t="n">
        <v>2300000</v>
      </c>
      <c r="K167" s="81" t="n">
        <f aca="false">G167-H167-I167-J167</f>
        <v>1545000</v>
      </c>
      <c r="L167" s="81"/>
      <c r="M167" s="81" t="n">
        <f aca="false">M166-E167+F167-H167-I167-J167</f>
        <v>50887700</v>
      </c>
      <c r="O167" s="79" t="n">
        <f aca="false">E167/1000</f>
        <v>1100</v>
      </c>
      <c r="P167" s="79" t="n">
        <f aca="false">O167/21</f>
        <v>52.3809523809524</v>
      </c>
      <c r="Q167" s="79" t="n">
        <f aca="false">(O155+O156+O165+O164+O163)*0.15</f>
        <v>825</v>
      </c>
      <c r="R167" s="82" t="n">
        <f aca="false">Q167/21</f>
        <v>39.2857142857143</v>
      </c>
      <c r="S167" s="79" t="n">
        <f aca="false">S166+(O167*0.85)-Q167</f>
        <v>10667.5</v>
      </c>
      <c r="T167" s="79" t="n">
        <f aca="false">S167*1000</f>
        <v>10667500</v>
      </c>
    </row>
    <row r="168" customFormat="false" ht="17.25" hidden="false" customHeight="false" outlineLevel="0" collapsed="false">
      <c r="A168" s="78" t="s">
        <v>241</v>
      </c>
      <c r="B168" s="79" t="n">
        <v>50000</v>
      </c>
      <c r="D168" s="80" t="s">
        <v>219</v>
      </c>
      <c r="E168" s="79" t="n">
        <v>1100000</v>
      </c>
      <c r="F168" s="79" t="n">
        <f aca="false">SUM(E163:E167)/0.15*0.15</f>
        <v>5500000</v>
      </c>
      <c r="G168" s="81" t="n">
        <f aca="false">F168-F168*0.15</f>
        <v>4675000</v>
      </c>
      <c r="H168" s="81" t="n">
        <f aca="false">$B$171</f>
        <v>500000</v>
      </c>
      <c r="I168" s="81" t="n">
        <f aca="false">O168*300</f>
        <v>330000</v>
      </c>
      <c r="J168" s="81" t="n">
        <v>2300000</v>
      </c>
      <c r="K168" s="81" t="n">
        <f aca="false">G168-H168-I168-J168</f>
        <v>1545000</v>
      </c>
      <c r="L168" s="81"/>
      <c r="M168" s="81" t="n">
        <f aca="false">M167-E168+F168-H168-I168-J168</f>
        <v>52157700</v>
      </c>
      <c r="O168" s="79" t="n">
        <f aca="false">E168/1000</f>
        <v>1100</v>
      </c>
      <c r="P168" s="79" t="n">
        <f aca="false">O168/21</f>
        <v>52.3809523809524</v>
      </c>
      <c r="Q168" s="79" t="n">
        <f aca="false">SUM(O163:O167)*0.15</f>
        <v>825</v>
      </c>
      <c r="R168" s="82" t="n">
        <f aca="false">Q168/21</f>
        <v>39.2857142857143</v>
      </c>
      <c r="S168" s="79" t="n">
        <f aca="false">S167+(O168*0.85)-Q168</f>
        <v>10777.5</v>
      </c>
      <c r="T168" s="79" t="n">
        <f aca="false">S168*1000</f>
        <v>10777500</v>
      </c>
    </row>
    <row r="169" customFormat="false" ht="17.25" hidden="false" customHeight="false" outlineLevel="0" collapsed="false">
      <c r="A169" s="78" t="s">
        <v>242</v>
      </c>
      <c r="B169" s="79" t="n">
        <v>50000</v>
      </c>
      <c r="D169" s="80" t="s">
        <v>221</v>
      </c>
      <c r="E169" s="79" t="n">
        <v>1100000</v>
      </c>
      <c r="F169" s="79" t="n">
        <f aca="false">SUM(E164:E168)/0.15*0.15</f>
        <v>5500000</v>
      </c>
      <c r="G169" s="81" t="n">
        <f aca="false">F169-F169*0.15</f>
        <v>4675000</v>
      </c>
      <c r="H169" s="81" t="n">
        <f aca="false">$B$171</f>
        <v>500000</v>
      </c>
      <c r="I169" s="81" t="n">
        <f aca="false">O169*300</f>
        <v>330000</v>
      </c>
      <c r="J169" s="81" t="n">
        <v>2300000</v>
      </c>
      <c r="K169" s="81" t="n">
        <f aca="false">G169-H169-I169-J169</f>
        <v>1545000</v>
      </c>
      <c r="L169" s="81"/>
      <c r="M169" s="81" t="n">
        <f aca="false">M168-E169+F169-H169-I169-J169</f>
        <v>53427700</v>
      </c>
      <c r="O169" s="79" t="n">
        <f aca="false">E169/1000</f>
        <v>1100</v>
      </c>
      <c r="P169" s="79" t="n">
        <f aca="false">O169/21</f>
        <v>52.3809523809524</v>
      </c>
      <c r="Q169" s="79" t="n">
        <f aca="false">SUM(O164:O168)*0.15</f>
        <v>825</v>
      </c>
      <c r="R169" s="82" t="n">
        <f aca="false">Q169/21</f>
        <v>39.2857142857143</v>
      </c>
      <c r="S169" s="79" t="n">
        <f aca="false">S168+(O169*0.85)-Q169</f>
        <v>10887.5</v>
      </c>
      <c r="T169" s="79" t="n">
        <f aca="false">S169*1000</f>
        <v>10887500</v>
      </c>
    </row>
    <row r="170" customFormat="false" ht="17.25" hidden="false" customHeight="false" outlineLevel="0" collapsed="false">
      <c r="A170" s="88" t="s">
        <v>65</v>
      </c>
      <c r="B170" s="79" t="n">
        <v>100000</v>
      </c>
      <c r="D170" s="80" t="s">
        <v>223</v>
      </c>
      <c r="E170" s="79" t="n">
        <v>1100000</v>
      </c>
      <c r="F170" s="79" t="n">
        <f aca="false">SUM(E165:E169)/0.15*0.15</f>
        <v>5500000</v>
      </c>
      <c r="G170" s="81" t="n">
        <f aca="false">F170-F170*0.15</f>
        <v>4675000</v>
      </c>
      <c r="H170" s="81" t="n">
        <f aca="false">$B$171</f>
        <v>500000</v>
      </c>
      <c r="I170" s="81" t="n">
        <f aca="false">O170*300</f>
        <v>330000</v>
      </c>
      <c r="J170" s="81" t="n">
        <v>2300000</v>
      </c>
      <c r="K170" s="81" t="n">
        <f aca="false">G170-H170-I170-J170</f>
        <v>1545000</v>
      </c>
      <c r="L170" s="81"/>
      <c r="M170" s="81" t="n">
        <f aca="false">M169-E170+F170-H170-I170-J170</f>
        <v>54697700</v>
      </c>
      <c r="O170" s="79" t="n">
        <f aca="false">E170/1000</f>
        <v>1100</v>
      </c>
      <c r="P170" s="79" t="n">
        <f aca="false">O170/21</f>
        <v>52.3809523809524</v>
      </c>
      <c r="Q170" s="79" t="n">
        <f aca="false">SUM(O165:O169)*0.15</f>
        <v>825</v>
      </c>
      <c r="R170" s="82" t="n">
        <f aca="false">Q170/21</f>
        <v>39.2857142857143</v>
      </c>
      <c r="S170" s="79" t="n">
        <f aca="false">S169+(O170*0.85)-Q170</f>
        <v>10997.5</v>
      </c>
      <c r="T170" s="79" t="n">
        <f aca="false">S170*1000</f>
        <v>10997500</v>
      </c>
    </row>
    <row r="171" customFormat="false" ht="17.25" hidden="false" customHeight="false" outlineLevel="0" collapsed="false">
      <c r="A171" s="78" t="s">
        <v>243</v>
      </c>
      <c r="B171" s="79" t="n">
        <f aca="false">SUM(B164:B170)</f>
        <v>500000</v>
      </c>
      <c r="D171" s="80" t="s">
        <v>225</v>
      </c>
      <c r="E171" s="79" t="n">
        <v>1100000</v>
      </c>
      <c r="F171" s="79" t="n">
        <f aca="false">SUM(E166:E170)/0.15*0.15</f>
        <v>5500000</v>
      </c>
      <c r="G171" s="81" t="n">
        <f aca="false">F171-F171*0.15</f>
        <v>4675000</v>
      </c>
      <c r="H171" s="81" t="n">
        <f aca="false">$B$171</f>
        <v>500000</v>
      </c>
      <c r="I171" s="81" t="n">
        <f aca="false">O171*300</f>
        <v>330000</v>
      </c>
      <c r="J171" s="81" t="n">
        <v>2300000</v>
      </c>
      <c r="K171" s="81" t="n">
        <f aca="false">G171-H171-I171-J171</f>
        <v>1545000</v>
      </c>
      <c r="L171" s="81"/>
      <c r="M171" s="81" t="n">
        <f aca="false">M170-E171+F171-H171-I171-J171</f>
        <v>55967700</v>
      </c>
      <c r="O171" s="79" t="n">
        <f aca="false">E171/1000</f>
        <v>1100</v>
      </c>
      <c r="P171" s="79" t="n">
        <f aca="false">O171/21</f>
        <v>52.3809523809524</v>
      </c>
      <c r="Q171" s="79" t="n">
        <f aca="false">SUM(O166:O170)*0.15</f>
        <v>825</v>
      </c>
      <c r="R171" s="82" t="n">
        <f aca="false">Q171/21</f>
        <v>39.2857142857143</v>
      </c>
      <c r="S171" s="79" t="n">
        <f aca="false">S170+(O171*0.85)-Q171</f>
        <v>11107.5</v>
      </c>
      <c r="T171" s="79" t="n">
        <f aca="false">S171*1000</f>
        <v>11107500</v>
      </c>
    </row>
    <row r="172" customFormat="false" ht="17.25" hidden="false" customHeight="false" outlineLevel="0" collapsed="false">
      <c r="D172" s="80" t="s">
        <v>227</v>
      </c>
      <c r="E172" s="79" t="n">
        <v>1100000</v>
      </c>
      <c r="F172" s="79" t="n">
        <f aca="false">SUM(E167:E171)/0.15*0.15</f>
        <v>5500000</v>
      </c>
      <c r="G172" s="81" t="n">
        <f aca="false">F172-F172*0.15</f>
        <v>4675000</v>
      </c>
      <c r="H172" s="81" t="n">
        <f aca="false">$B$171</f>
        <v>500000</v>
      </c>
      <c r="I172" s="81" t="n">
        <f aca="false">O172*300</f>
        <v>330000</v>
      </c>
      <c r="J172" s="81" t="n">
        <v>2300000</v>
      </c>
      <c r="K172" s="81" t="n">
        <f aca="false">G172-H172-I172-J172</f>
        <v>1545000</v>
      </c>
      <c r="L172" s="81"/>
      <c r="M172" s="81" t="n">
        <f aca="false">M171-E172+F172-H172-I172-J172</f>
        <v>57237700</v>
      </c>
      <c r="O172" s="79" t="n">
        <f aca="false">E172/1000</f>
        <v>1100</v>
      </c>
      <c r="P172" s="79" t="n">
        <f aca="false">O172/21</f>
        <v>52.3809523809524</v>
      </c>
      <c r="Q172" s="79" t="n">
        <f aca="false">SUM(O167:O171)*0.15</f>
        <v>825</v>
      </c>
      <c r="R172" s="82" t="n">
        <f aca="false">Q172/21</f>
        <v>39.2857142857143</v>
      </c>
      <c r="S172" s="79" t="n">
        <f aca="false">S171+(O172*0.85)-Q172</f>
        <v>11217.5</v>
      </c>
      <c r="T172" s="79" t="n">
        <f aca="false">S172*1000</f>
        <v>11217500</v>
      </c>
    </row>
    <row r="173" customFormat="false" ht="17.25" hidden="false" customHeight="false" outlineLevel="0" collapsed="false">
      <c r="D173" s="80" t="s">
        <v>228</v>
      </c>
      <c r="E173" s="79" t="n">
        <v>1100000</v>
      </c>
      <c r="F173" s="79" t="n">
        <f aca="false">SUM(E168:E172)/0.15*0.15</f>
        <v>5500000</v>
      </c>
      <c r="G173" s="81" t="n">
        <f aca="false">F173-F173*0.15</f>
        <v>4675000</v>
      </c>
      <c r="H173" s="81" t="n">
        <f aca="false">$B$171</f>
        <v>500000</v>
      </c>
      <c r="I173" s="81" t="n">
        <f aca="false">O173*300</f>
        <v>330000</v>
      </c>
      <c r="J173" s="81" t="n">
        <v>2300000</v>
      </c>
      <c r="K173" s="81" t="n">
        <f aca="false">G173-H173-I173-J173</f>
        <v>1545000</v>
      </c>
      <c r="L173" s="81"/>
      <c r="M173" s="81" t="n">
        <f aca="false">M172-E173+F173-H173-I173-J173</f>
        <v>58507700</v>
      </c>
      <c r="O173" s="79" t="n">
        <f aca="false">E173/1000</f>
        <v>1100</v>
      </c>
      <c r="P173" s="79" t="n">
        <f aca="false">O173/21</f>
        <v>52.3809523809524</v>
      </c>
      <c r="Q173" s="79" t="n">
        <f aca="false">SUM(O168:O172)*0.15</f>
        <v>825</v>
      </c>
      <c r="R173" s="82" t="n">
        <f aca="false">Q173/21</f>
        <v>39.2857142857143</v>
      </c>
      <c r="S173" s="79" t="n">
        <f aca="false">S172+(O173*0.85)-Q173</f>
        <v>11327.5</v>
      </c>
      <c r="T173" s="79" t="n">
        <f aca="false">S173*1000</f>
        <v>11327500</v>
      </c>
    </row>
    <row r="174" customFormat="false" ht="17.25" hidden="false" customHeight="false" outlineLevel="0" collapsed="false">
      <c r="D174" s="80" t="s">
        <v>229</v>
      </c>
      <c r="E174" s="79" t="n">
        <v>1100000</v>
      </c>
      <c r="F174" s="79" t="n">
        <f aca="false">SUM(E169:E173)/0.15*0.15</f>
        <v>5500000</v>
      </c>
      <c r="G174" s="81" t="n">
        <f aca="false">F174-F174*0.15</f>
        <v>4675000</v>
      </c>
      <c r="H174" s="81" t="n">
        <f aca="false">$B$171</f>
        <v>500000</v>
      </c>
      <c r="I174" s="81" t="n">
        <f aca="false">O174*300</f>
        <v>330000</v>
      </c>
      <c r="J174" s="81" t="n">
        <v>2300000</v>
      </c>
      <c r="K174" s="81" t="n">
        <f aca="false">G174-H174-I174-J174</f>
        <v>1545000</v>
      </c>
      <c r="L174" s="81"/>
      <c r="M174" s="81" t="n">
        <f aca="false">M173-E174+F174-H174-I174-J174</f>
        <v>59777700</v>
      </c>
      <c r="O174" s="79" t="n">
        <f aca="false">E174/1000</f>
        <v>1100</v>
      </c>
      <c r="P174" s="79" t="n">
        <f aca="false">O174/21</f>
        <v>52.3809523809524</v>
      </c>
      <c r="Q174" s="79" t="n">
        <f aca="false">SUM(O169:O173)*0.15</f>
        <v>825</v>
      </c>
      <c r="R174" s="82" t="n">
        <f aca="false">Q174/21</f>
        <v>39.2857142857143</v>
      </c>
      <c r="S174" s="79" t="n">
        <f aca="false">S173+(O174*0.85)-Q174</f>
        <v>11437.5</v>
      </c>
      <c r="T174" s="79" t="n">
        <f aca="false">S174*1000</f>
        <v>11437500</v>
      </c>
    </row>
    <row r="175" customFormat="false" ht="17.25" hidden="false" customHeight="false" outlineLevel="0" collapsed="false">
      <c r="D175" s="80" t="s">
        <v>230</v>
      </c>
      <c r="E175" s="79" t="n">
        <f aca="false">SUM(E163:E174)</f>
        <v>13200000</v>
      </c>
      <c r="F175" s="79" t="n">
        <f aca="false">SUM(F163:F174)</f>
        <v>66000000</v>
      </c>
      <c r="G175" s="81" t="n">
        <f aca="false">SUM(G163:G174)</f>
        <v>56100000</v>
      </c>
      <c r="H175" s="81" t="n">
        <f aca="false">SUM(H163:H174)</f>
        <v>6000000</v>
      </c>
      <c r="I175" s="81" t="n">
        <f aca="false">SUM(I163:I174)</f>
        <v>3960000</v>
      </c>
      <c r="J175" s="81" t="n">
        <f aca="false">SUM(J163:J174)</f>
        <v>27600000</v>
      </c>
      <c r="K175" s="81" t="n">
        <f aca="false">SUM(K163:K174)</f>
        <v>18540000</v>
      </c>
      <c r="L175" s="81" t="n">
        <f aca="false">K175*0.34</f>
        <v>6303600</v>
      </c>
      <c r="M175" s="81" t="n">
        <f aca="false">M174-L175</f>
        <v>53474100</v>
      </c>
      <c r="O175" s="79" t="n">
        <f aca="false">SUM(O163:O174)</f>
        <v>13200</v>
      </c>
      <c r="P175" s="79" t="n">
        <f aca="false">O175/252</f>
        <v>52.3809523809524</v>
      </c>
      <c r="Q175" s="79" t="n">
        <f aca="false">SUM(Q163:Q174)</f>
        <v>9900</v>
      </c>
      <c r="R175" s="82" t="n">
        <f aca="false">Q175/252</f>
        <v>39.2857142857143</v>
      </c>
      <c r="S175" s="79" t="n">
        <f aca="false">S174</f>
        <v>11437.5</v>
      </c>
      <c r="T175" s="79" t="n">
        <f aca="false">S175*1000</f>
        <v>11437500</v>
      </c>
    </row>
    <row r="176" customFormat="false" ht="17.25" hidden="false" customHeight="false" outlineLevel="0" collapsed="false">
      <c r="G176" s="85" t="n">
        <f aca="false">G175/F175</f>
        <v>0.85</v>
      </c>
      <c r="K176" s="85" t="n">
        <f aca="false">K175/F175</f>
        <v>0.280909090909091</v>
      </c>
      <c r="L176" s="85"/>
      <c r="M176" s="85"/>
    </row>
  </sheetData>
  <mergeCells count="12">
    <mergeCell ref="A1:T1"/>
    <mergeCell ref="A3:B3"/>
    <mergeCell ref="A15:B16"/>
    <mergeCell ref="A20:B21"/>
    <mergeCell ref="A37:B38"/>
    <mergeCell ref="A54:B55"/>
    <mergeCell ref="A72:B73"/>
    <mergeCell ref="A90:B91"/>
    <mergeCell ref="A108:B109"/>
    <mergeCell ref="A126:B127"/>
    <mergeCell ref="A144:B145"/>
    <mergeCell ref="A162:B163"/>
  </mergeCells>
  <printOptions headings="false" gridLines="false" gridLinesSet="true" horizontalCentered="false" verticalCentered="false"/>
  <pageMargins left="0" right="0" top="0.551388888888889" bottom="0.551388888888889" header="0.511805555555555" footer="0.511805555555555"/>
  <pageSetup paperSize="9" scale="6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51" man="true" max="16383" min="0"/>
    <brk id="105" man="true" max="16383" min="0"/>
    <brk id="159" man="true" max="16383" min="0"/>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41"/>
  <sheetViews>
    <sheetView showFormulas="false" showGridLines="true" showRowColHeaders="true" showZeros="true" rightToLeft="false" tabSelected="false" showOutlineSymbols="true" defaultGridColor="true" view="normal" topLeftCell="C10" colorId="64" zoomScale="100" zoomScaleNormal="100" zoomScalePageLayoutView="100" workbookViewId="0">
      <selection pane="topLeft" activeCell="I28" activeCellId="0" sqref="I28"/>
    </sheetView>
  </sheetViews>
  <sheetFormatPr defaultColWidth="8.55859375" defaultRowHeight="13.5" zeroHeight="false" outlineLevelRow="0" outlineLevelCol="0"/>
  <cols>
    <col collapsed="false" customWidth="true" hidden="false" outlineLevel="0" max="5" min="5" style="0" width="10.76"/>
    <col collapsed="false" customWidth="true" hidden="false" outlineLevel="0" max="7" min="7" style="0" width="11"/>
    <col collapsed="false" customWidth="true" hidden="false" outlineLevel="0" max="12" min="12" style="0" width="3.75"/>
    <col collapsed="false" customWidth="true" hidden="false" outlineLevel="0" max="13" min="13" style="0" width="11.5"/>
    <col collapsed="false" customWidth="true" hidden="false" outlineLevel="0" max="16" min="16" style="0" width="8.62"/>
    <col collapsed="false" customWidth="true" hidden="false" outlineLevel="0" max="17" min="17" style="0" width="34.25"/>
  </cols>
  <sheetData>
    <row r="1" customFormat="false" ht="13.5" hidden="false" customHeight="false" outlineLevel="0" collapsed="false">
      <c r="A1" s="0" t="s">
        <v>272</v>
      </c>
      <c r="B1" s="0" t="s">
        <v>273</v>
      </c>
      <c r="C1" s="0" t="s">
        <v>274</v>
      </c>
      <c r="D1" s="0" t="s">
        <v>275</v>
      </c>
      <c r="E1" s="0" t="s">
        <v>276</v>
      </c>
      <c r="F1" s="0" t="s">
        <v>277</v>
      </c>
      <c r="G1" s="0" t="s">
        <v>278</v>
      </c>
      <c r="H1" s="0" t="s">
        <v>279</v>
      </c>
      <c r="I1" s="0" t="s">
        <v>280</v>
      </c>
    </row>
    <row r="2" customFormat="false" ht="13.5" hidden="false" customHeight="false" outlineLevel="0" collapsed="false">
      <c r="A2" s="0" t="s">
        <v>281</v>
      </c>
      <c r="B2" s="0" t="s">
        <v>282</v>
      </c>
      <c r="C2" s="0" t="s">
        <v>283</v>
      </c>
      <c r="D2" s="0" t="s">
        <v>284</v>
      </c>
      <c r="E2" s="0" t="s">
        <v>285</v>
      </c>
      <c r="F2" s="0" t="n">
        <v>50000</v>
      </c>
      <c r="G2" s="0" t="n">
        <f aca="false">I2*0.3</f>
        <v>0</v>
      </c>
      <c r="H2" s="0" t="n">
        <v>4</v>
      </c>
      <c r="I2" s="0" t="n">
        <f aca="false">VLOOKUP(H2,M2:O6,2,0)*F2</f>
        <v>0</v>
      </c>
      <c r="M2" s="0" t="n">
        <v>5</v>
      </c>
      <c r="O2" s="65" t="n">
        <v>0.3</v>
      </c>
      <c r="Q2" s="0" t="s">
        <v>286</v>
      </c>
    </row>
    <row r="3" customFormat="false" ht="13.5" hidden="false" customHeight="false" outlineLevel="0" collapsed="false">
      <c r="M3" s="0" t="n">
        <v>4</v>
      </c>
      <c r="O3" s="65" t="n">
        <v>0.25</v>
      </c>
      <c r="Q3" s="0" t="s">
        <v>287</v>
      </c>
    </row>
    <row r="4" customFormat="false" ht="13.5" hidden="false" customHeight="false" outlineLevel="0" collapsed="false">
      <c r="M4" s="0" t="n">
        <v>3</v>
      </c>
      <c r="O4" s="65" t="n">
        <v>0.2</v>
      </c>
      <c r="Q4" s="0" t="s">
        <v>288</v>
      </c>
    </row>
    <row r="5" customFormat="false" ht="13.5" hidden="false" customHeight="false" outlineLevel="0" collapsed="false">
      <c r="M5" s="0" t="n">
        <v>2</v>
      </c>
      <c r="O5" s="65" t="n">
        <v>0.08</v>
      </c>
      <c r="Q5" s="0" t="s">
        <v>289</v>
      </c>
    </row>
    <row r="6" customFormat="false" ht="13.5" hidden="false" customHeight="false" outlineLevel="0" collapsed="false">
      <c r="M6" s="0" t="n">
        <v>1</v>
      </c>
      <c r="O6" s="65" t="n">
        <v>0.05</v>
      </c>
      <c r="Q6" s="0" t="s">
        <v>290</v>
      </c>
    </row>
    <row r="10" customFormat="false" ht="17.25" hidden="false" customHeight="false" outlineLevel="0" collapsed="false">
      <c r="C10" s="89" t="s">
        <v>291</v>
      </c>
      <c r="D10" s="71"/>
      <c r="E10" s="71"/>
      <c r="F10" s="71"/>
    </row>
    <row r="12" customFormat="false" ht="13.5" hidden="false" customHeight="false" outlineLevel="0" collapsed="false">
      <c r="A12" s="0" t="s">
        <v>292</v>
      </c>
      <c r="B12" s="0" t="s">
        <v>273</v>
      </c>
      <c r="C12" s="0" t="s">
        <v>274</v>
      </c>
      <c r="D12" s="0" t="s">
        <v>275</v>
      </c>
      <c r="E12" s="0" t="s">
        <v>276</v>
      </c>
      <c r="F12" s="0" t="s">
        <v>277</v>
      </c>
      <c r="G12" s="0" t="s">
        <v>293</v>
      </c>
      <c r="H12" s="0" t="s">
        <v>280</v>
      </c>
      <c r="I12" s="0" t="s">
        <v>278</v>
      </c>
      <c r="J12" s="0" t="s">
        <v>294</v>
      </c>
      <c r="K12" s="0" t="s">
        <v>295</v>
      </c>
    </row>
    <row r="13" customFormat="false" ht="13.5" hidden="false" customHeight="false" outlineLevel="0" collapsed="false">
      <c r="A13" s="0" t="s">
        <v>296</v>
      </c>
      <c r="B13" s="0" t="s">
        <v>282</v>
      </c>
      <c r="C13" s="0" t="s">
        <v>283</v>
      </c>
      <c r="D13" s="0" t="s">
        <v>284</v>
      </c>
      <c r="E13" s="0" t="s">
        <v>285</v>
      </c>
      <c r="F13" s="51" t="n">
        <v>70000</v>
      </c>
      <c r="G13" s="90" t="s">
        <v>297</v>
      </c>
      <c r="H13" s="51" t="n">
        <f aca="false">VLOOKUP(G13,M14:O35,2,0)*F13</f>
        <v>28000</v>
      </c>
      <c r="I13" s="51" t="n">
        <f aca="false">VLOOKUP(G13,M14:O35,3,0)*H13</f>
        <v>9800</v>
      </c>
      <c r="J13" s="65" t="n">
        <f aca="false">I13/H13</f>
        <v>0.35</v>
      </c>
      <c r="K13" s="51" t="n">
        <f aca="false">H13-I13</f>
        <v>18200</v>
      </c>
      <c r="L13" s="51"/>
      <c r="M13" s="7" t="s">
        <v>293</v>
      </c>
      <c r="N13" s="7" t="s">
        <v>280</v>
      </c>
      <c r="O13" s="7" t="s">
        <v>298</v>
      </c>
      <c r="P13" s="7" t="s">
        <v>293</v>
      </c>
      <c r="Q13" s="7" t="s">
        <v>299</v>
      </c>
    </row>
    <row r="14" customFormat="false" ht="13.5" hidden="false" customHeight="false" outlineLevel="0" collapsed="false">
      <c r="M14" s="50" t="s">
        <v>300</v>
      </c>
      <c r="N14" s="91" t="n">
        <v>0.35</v>
      </c>
      <c r="O14" s="91" t="n">
        <v>0.16</v>
      </c>
      <c r="P14" s="0" t="s">
        <v>286</v>
      </c>
      <c r="Q14" s="0" t="s">
        <v>301</v>
      </c>
    </row>
    <row r="15" customFormat="false" ht="13.5" hidden="false" customHeight="false" outlineLevel="0" collapsed="false">
      <c r="M15" s="50" t="s">
        <v>302</v>
      </c>
      <c r="N15" s="91" t="n">
        <v>0.3</v>
      </c>
      <c r="O15" s="91" t="n">
        <v>0.15</v>
      </c>
      <c r="P15" s="0" t="s">
        <v>286</v>
      </c>
      <c r="Q15" s="0" t="s">
        <v>303</v>
      </c>
    </row>
    <row r="16" customFormat="false" ht="13.5" hidden="false" customHeight="false" outlineLevel="0" collapsed="false">
      <c r="M16" s="50" t="s">
        <v>304</v>
      </c>
      <c r="N16" s="91" t="n">
        <v>0.27</v>
      </c>
      <c r="O16" s="91" t="n">
        <v>0.14</v>
      </c>
      <c r="P16" s="0" t="s">
        <v>286</v>
      </c>
      <c r="Q16" s="0" t="s">
        <v>305</v>
      </c>
    </row>
    <row r="17" customFormat="false" ht="13.5" hidden="false" customHeight="false" outlineLevel="0" collapsed="false">
      <c r="M17" s="50" t="s">
        <v>306</v>
      </c>
      <c r="N17" s="65" t="n">
        <v>0.24</v>
      </c>
      <c r="O17" s="91" t="n">
        <v>0.11</v>
      </c>
      <c r="P17" s="0" t="s">
        <v>307</v>
      </c>
      <c r="Q17" s="0" t="s">
        <v>308</v>
      </c>
    </row>
    <row r="18" customFormat="false" ht="13.5" hidden="false" customHeight="false" outlineLevel="0" collapsed="false">
      <c r="M18" s="50" t="s">
        <v>309</v>
      </c>
      <c r="N18" s="65" t="n">
        <v>0.22</v>
      </c>
      <c r="O18" s="91" t="n">
        <v>0.09</v>
      </c>
      <c r="P18" s="0" t="s">
        <v>307</v>
      </c>
      <c r="Q18" s="0" t="s">
        <v>310</v>
      </c>
    </row>
    <row r="19" customFormat="false" ht="13.5" hidden="false" customHeight="false" outlineLevel="0" collapsed="false">
      <c r="M19" s="50" t="s">
        <v>311</v>
      </c>
      <c r="N19" s="65" t="n">
        <v>0.18</v>
      </c>
      <c r="O19" s="91" t="n">
        <v>0.07</v>
      </c>
      <c r="P19" s="0" t="s">
        <v>307</v>
      </c>
      <c r="Q19" s="0" t="s">
        <v>312</v>
      </c>
    </row>
    <row r="20" customFormat="false" ht="13.5" hidden="false" customHeight="false" outlineLevel="0" collapsed="false">
      <c r="M20" s="50" t="s">
        <v>313</v>
      </c>
      <c r="N20" s="65" t="n">
        <v>0.15</v>
      </c>
      <c r="O20" s="91" t="n">
        <v>0.05</v>
      </c>
      <c r="P20" s="0" t="s">
        <v>307</v>
      </c>
      <c r="Q20" s="0" t="s">
        <v>314</v>
      </c>
    </row>
    <row r="21" customFormat="false" ht="13.5" hidden="false" customHeight="false" outlineLevel="0" collapsed="false">
      <c r="M21" s="50" t="s">
        <v>315</v>
      </c>
      <c r="N21" s="65" t="n">
        <v>0.07</v>
      </c>
      <c r="O21" s="91" t="n">
        <v>0.03</v>
      </c>
      <c r="P21" s="0" t="s">
        <v>307</v>
      </c>
      <c r="Q21" s="0" t="s">
        <v>316</v>
      </c>
    </row>
    <row r="22" customFormat="false" ht="13.5" hidden="false" customHeight="false" outlineLevel="0" collapsed="false">
      <c r="M22" s="7" t="s">
        <v>317</v>
      </c>
      <c r="N22" s="92" t="n">
        <f aca="false">AVERAGE(N14:N21)</f>
        <v>0.2225</v>
      </c>
      <c r="O22" s="92" t="n">
        <f aca="false">AVERAGE(O14:O21)</f>
        <v>0.1</v>
      </c>
    </row>
    <row r="25" customFormat="false" ht="13.5" hidden="false" customHeight="false" outlineLevel="0" collapsed="false">
      <c r="M25" s="0" t="s">
        <v>318</v>
      </c>
    </row>
    <row r="26" customFormat="false" ht="13.5" hidden="false" customHeight="false" outlineLevel="0" collapsed="false">
      <c r="M26" s="7"/>
      <c r="N26" s="7" t="s">
        <v>280</v>
      </c>
      <c r="O26" s="7" t="s">
        <v>298</v>
      </c>
      <c r="P26" s="7" t="s">
        <v>293</v>
      </c>
      <c r="Q26" s="7" t="s">
        <v>299</v>
      </c>
    </row>
    <row r="27" customFormat="false" ht="13.5" hidden="false" customHeight="false" outlineLevel="0" collapsed="false">
      <c r="M27" s="50" t="s">
        <v>297</v>
      </c>
      <c r="N27" s="91" t="n">
        <v>0.4</v>
      </c>
      <c r="O27" s="91" t="n">
        <v>0.35</v>
      </c>
      <c r="P27" s="0" t="s">
        <v>286</v>
      </c>
      <c r="Q27" s="0" t="s">
        <v>301</v>
      </c>
    </row>
    <row r="28" customFormat="false" ht="13.5" hidden="false" customHeight="false" outlineLevel="0" collapsed="false">
      <c r="M28" s="50" t="s">
        <v>319</v>
      </c>
      <c r="N28" s="91" t="n">
        <v>0.35</v>
      </c>
      <c r="O28" s="91" t="n">
        <v>0.3</v>
      </c>
      <c r="P28" s="0" t="s">
        <v>286</v>
      </c>
      <c r="Q28" s="0" t="s">
        <v>303</v>
      </c>
    </row>
    <row r="29" customFormat="false" ht="13.5" hidden="false" customHeight="false" outlineLevel="0" collapsed="false">
      <c r="M29" s="50" t="s">
        <v>320</v>
      </c>
      <c r="N29" s="91" t="n">
        <v>0.3</v>
      </c>
      <c r="O29" s="91" t="n">
        <v>0.25</v>
      </c>
      <c r="P29" s="0" t="s">
        <v>286</v>
      </c>
      <c r="Q29" s="0" t="s">
        <v>305</v>
      </c>
    </row>
    <row r="30" customFormat="false" ht="13.5" hidden="false" customHeight="false" outlineLevel="0" collapsed="false">
      <c r="M30" s="50" t="s">
        <v>321</v>
      </c>
      <c r="N30" s="65" t="n">
        <v>0.24</v>
      </c>
      <c r="O30" s="91" t="n">
        <v>0.15</v>
      </c>
      <c r="P30" s="0" t="s">
        <v>307</v>
      </c>
      <c r="Q30" s="0" t="s">
        <v>308</v>
      </c>
    </row>
    <row r="31" customFormat="false" ht="13.5" hidden="false" customHeight="false" outlineLevel="0" collapsed="false">
      <c r="M31" s="50" t="s">
        <v>322</v>
      </c>
      <c r="N31" s="65" t="n">
        <v>0.22</v>
      </c>
      <c r="O31" s="91" t="n">
        <v>0.13</v>
      </c>
      <c r="P31" s="0" t="s">
        <v>307</v>
      </c>
      <c r="Q31" s="0" t="s">
        <v>310</v>
      </c>
    </row>
    <row r="32" customFormat="false" ht="13.5" hidden="false" customHeight="false" outlineLevel="0" collapsed="false">
      <c r="M32" s="50" t="s">
        <v>323</v>
      </c>
      <c r="N32" s="65" t="n">
        <v>0.18</v>
      </c>
      <c r="O32" s="91" t="n">
        <v>0.1</v>
      </c>
      <c r="P32" s="0" t="s">
        <v>307</v>
      </c>
      <c r="Q32" s="0" t="s">
        <v>312</v>
      </c>
    </row>
    <row r="33" customFormat="false" ht="13.5" hidden="false" customHeight="false" outlineLevel="0" collapsed="false">
      <c r="M33" s="50" t="s">
        <v>324</v>
      </c>
      <c r="N33" s="65" t="n">
        <v>0.15</v>
      </c>
      <c r="O33" s="91" t="n">
        <v>0.07</v>
      </c>
      <c r="P33" s="0" t="s">
        <v>307</v>
      </c>
      <c r="Q33" s="0" t="s">
        <v>314</v>
      </c>
    </row>
    <row r="34" customFormat="false" ht="13.5" hidden="false" customHeight="false" outlineLevel="0" collapsed="false">
      <c r="M34" s="50" t="s">
        <v>325</v>
      </c>
      <c r="N34" s="65" t="n">
        <v>0.07</v>
      </c>
      <c r="O34" s="91" t="n">
        <v>0.03</v>
      </c>
      <c r="P34" s="0" t="s">
        <v>307</v>
      </c>
      <c r="Q34" s="0" t="s">
        <v>316</v>
      </c>
    </row>
    <row r="35" customFormat="false" ht="13.5" hidden="false" customHeight="false" outlineLevel="0" collapsed="false">
      <c r="M35" s="7" t="s">
        <v>317</v>
      </c>
      <c r="N35" s="92" t="n">
        <f aca="false">AVERAGE(N27:N34)</f>
        <v>0.23875</v>
      </c>
      <c r="O35" s="92" t="n">
        <f aca="false">AVERAGE(O27:O34)</f>
        <v>0.1725</v>
      </c>
    </row>
    <row r="38" customFormat="false" ht="13.5" hidden="false" customHeight="false" outlineLevel="0" collapsed="false">
      <c r="M38" s="0" t="s">
        <v>326</v>
      </c>
    </row>
    <row r="39" customFormat="false" ht="13.5" hidden="false" customHeight="false" outlineLevel="0" collapsed="false">
      <c r="M39" s="0" t="s">
        <v>327</v>
      </c>
    </row>
    <row r="40" customFormat="false" ht="13.5" hidden="false" customHeight="false" outlineLevel="0" collapsed="false">
      <c r="M40" s="0" t="s">
        <v>328</v>
      </c>
    </row>
    <row r="41" customFormat="false" ht="13.5" hidden="false" customHeight="false" outlineLevel="0" collapsed="false">
      <c r="M41" s="0" t="s">
        <v>327</v>
      </c>
    </row>
  </sheetData>
  <printOptions headings="false" gridLines="false" gridLinesSet="true" horizontalCentered="false" verticalCentered="false"/>
  <pageMargins left="0" right="0" top="0.747916666666667" bottom="0.747916666666667"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45</TotalTime>
  <Application>LibreOffice/7.0.4.2$Windows_x86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ja-JP</dc:language>
  <cp:lastModifiedBy/>
  <dcterms:modified xsi:type="dcterms:W3CDTF">2021-04-12T22:36:09Z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